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3.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9.xml" ContentType="application/vnd.openxmlformats-officedocument.spreadsheetml.comments+xml"/>
  <Override PartName="/xl/comments8.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showInkAnnotation="0" autoCompressPictures="0"/>
  <mc:AlternateContent xmlns:mc="http://schemas.openxmlformats.org/markup-compatibility/2006">
    <mc:Choice Requires="x15">
      <x15ac:absPath xmlns:x15ac="http://schemas.microsoft.com/office/spreadsheetml/2010/11/ac" url="/Users/emiel/Documents/1. BrightPensioen/8. Weg te gooien data (wekelijks)/"/>
    </mc:Choice>
  </mc:AlternateContent>
  <xr:revisionPtr revIDLastSave="0" documentId="13_ncr:1_{F228A14B-D01E-B446-A2FE-3A9E4DCBDBC5}" xr6:coauthVersionLast="47" xr6:coauthVersionMax="47" xr10:uidLastSave="{00000000-0000-0000-0000-000000000000}"/>
  <workbookProtection workbookAlgorithmName="SHA-512" workbookHashValue="652PcPwF3JDOg3S/xXVxiwrUJ6tXU4fTuBTeYVbPnS4YSViecJh5i72gXp23SUwQKPa9tx3RKxau92resfYilA==" workbookSaltValue="hBmkPOUZtX5NjRpNCd2cyw==" workbookSpinCount="100000" lockStructure="1"/>
  <bookViews>
    <workbookView xWindow="3420" yWindow="500" windowWidth="25380" windowHeight="16860" tabRatio="674" xr2:uid="{00000000-000D-0000-FFFF-FFFF00000000}"/>
  </bookViews>
  <sheets>
    <sheet name="2023" sheetId="12" r:id="rId1"/>
    <sheet name="2022" sheetId="14" r:id="rId2"/>
    <sheet name="2021" sheetId="10" r:id="rId3"/>
    <sheet name="2020" sheetId="1" r:id="rId4"/>
    <sheet name="2019" sheetId="2" r:id="rId5"/>
    <sheet name="2018" sheetId="3" r:id="rId6"/>
    <sheet name="2017" sheetId="4" r:id="rId7"/>
    <sheet name="2016" sheetId="5" r:id="rId8"/>
    <sheet name="2023_KORT" sheetId="11" r:id="rId9"/>
    <sheet name="gegevens" sheetId="9" state="hidden" r:id="rId10"/>
  </sheets>
  <definedNames>
    <definedName name="Geboortedatum">'2023'!$J$9</definedName>
    <definedName name="GeboortedatumSV">'2023_KORT'!$J$9</definedName>
    <definedName name="_xlnm.Print_Area" localSheetId="7">'2016'!$A$79:$W$123</definedName>
    <definedName name="_xlnm.Print_Area" localSheetId="6">'2017'!$A$79:$W$123</definedName>
    <definedName name="_xlnm.Print_Area" localSheetId="5">'2018'!$A$79:$W$123</definedName>
    <definedName name="_xlnm.Print_Area" localSheetId="4">'2019'!$A$79:$W$123</definedName>
    <definedName name="_xlnm.Print_Area" localSheetId="3">'2020'!$A$79:$W$123</definedName>
    <definedName name="_xlnm.Print_Area" localSheetId="2">'2021'!$A$79:$W$122</definedName>
    <definedName name="_xlnm.Print_Area" localSheetId="1">'2022'!$A$79:$W$122</definedName>
    <definedName name="_xlnm.Print_Area" localSheetId="0">'2023'!$A$79:$W$122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12" l="1"/>
  <c r="P8" i="12"/>
  <c r="P11" i="9" l="1"/>
  <c r="P12" i="9" s="1"/>
  <c r="P13" i="9" s="1"/>
  <c r="P14" i="9" s="1"/>
  <c r="P15" i="9" s="1"/>
  <c r="P16" i="9" s="1"/>
  <c r="P17" i="9" s="1"/>
  <c r="P18" i="9" s="1"/>
  <c r="P19" i="9" s="1"/>
  <c r="P20" i="9" s="1"/>
  <c r="P21" i="9" s="1"/>
  <c r="P22" i="9" s="1"/>
  <c r="P23" i="9" s="1"/>
  <c r="P24" i="9" s="1"/>
  <c r="P25" i="9" s="1"/>
  <c r="P26" i="9" s="1"/>
  <c r="P27" i="9" s="1"/>
  <c r="P28" i="9" s="1"/>
  <c r="Z10" i="10"/>
  <c r="Z10" i="1"/>
  <c r="Z10" i="2"/>
  <c r="Z10" i="3"/>
  <c r="Z10" i="4"/>
  <c r="Z10" i="5"/>
  <c r="Z10" i="12"/>
  <c r="Y10" i="12"/>
  <c r="P29" i="9" l="1"/>
  <c r="P30" i="9" s="1"/>
  <c r="P31" i="9" s="1"/>
  <c r="P32" i="9" s="1"/>
  <c r="P33" i="9" s="1"/>
  <c r="P34" i="9" s="1"/>
  <c r="P35" i="9" s="1"/>
  <c r="AH7" i="12"/>
  <c r="Z10" i="14"/>
  <c r="M18" i="12" l="1"/>
  <c r="M18" i="10"/>
  <c r="M18" i="1"/>
  <c r="M18" i="2"/>
  <c r="M18" i="3"/>
  <c r="M18" i="4"/>
  <c r="M18" i="5"/>
  <c r="M18" i="11"/>
  <c r="L16" i="12"/>
  <c r="L20" i="12"/>
  <c r="L19" i="12"/>
  <c r="G45" i="12" s="1"/>
  <c r="L18" i="12"/>
  <c r="G44" i="12" s="1"/>
  <c r="I18" i="12"/>
  <c r="O12" i="12"/>
  <c r="L12" i="12"/>
  <c r="I12" i="12"/>
  <c r="I34" i="12"/>
  <c r="I30" i="12"/>
  <c r="I28" i="12"/>
  <c r="I26" i="12"/>
  <c r="I24" i="12"/>
  <c r="X7" i="12"/>
  <c r="O7" i="12" s="1"/>
  <c r="AC7" i="12"/>
  <c r="AD7" i="12"/>
  <c r="AE7" i="12"/>
  <c r="AF7" i="12"/>
  <c r="AG7" i="12"/>
  <c r="I46" i="12"/>
  <c r="G47" i="12"/>
  <c r="G46" i="12"/>
  <c r="G43" i="12"/>
  <c r="G39" i="12"/>
  <c r="G38" i="12"/>
  <c r="AJ6" i="5"/>
  <c r="AK6" i="5" s="1"/>
  <c r="AJ5" i="5"/>
  <c r="AK5" i="5" s="1"/>
  <c r="AJ6" i="4"/>
  <c r="AK6" i="4" s="1"/>
  <c r="AJ5" i="4"/>
  <c r="AK5" i="4" s="1"/>
  <c r="AJ6" i="3"/>
  <c r="AJ5" i="3"/>
  <c r="AK5" i="3" s="1"/>
  <c r="AJ6" i="2"/>
  <c r="AK6" i="2" s="1"/>
  <c r="AJ5" i="2"/>
  <c r="AK5" i="2" s="1"/>
  <c r="AJ6" i="1"/>
  <c r="AK6" i="1" s="1"/>
  <c r="AJ5" i="1"/>
  <c r="AK5" i="1" s="1"/>
  <c r="AJ6" i="10"/>
  <c r="AK6" i="10" s="1"/>
  <c r="AJ5" i="10"/>
  <c r="AK5" i="10" s="1"/>
  <c r="AL5" i="10" s="1"/>
  <c r="AM5" i="10" s="1"/>
  <c r="J7" i="14"/>
  <c r="AJ6" i="12"/>
  <c r="AK6" i="12" s="1"/>
  <c r="AJ5" i="12"/>
  <c r="AK5" i="12" s="1"/>
  <c r="AL5" i="12" s="1"/>
  <c r="AM5" i="12" s="1"/>
  <c r="AD4" i="12"/>
  <c r="Z11" i="12" s="1"/>
  <c r="AC4" i="12"/>
  <c r="Y11" i="12" s="1"/>
  <c r="AJ5" i="11"/>
  <c r="AK5" i="11" s="1"/>
  <c r="AL5" i="11" s="1"/>
  <c r="AM5" i="11" s="1"/>
  <c r="AN5" i="11" s="1"/>
  <c r="AO5" i="11" s="1"/>
  <c r="AP5" i="11" s="1"/>
  <c r="AQ5" i="11" s="1"/>
  <c r="AR5" i="11" s="1"/>
  <c r="AS5" i="11" s="1"/>
  <c r="AJ6" i="11"/>
  <c r="AK6" i="11" s="1"/>
  <c r="AJ5" i="14"/>
  <c r="AK5" i="14" s="1"/>
  <c r="AL5" i="14" s="1"/>
  <c r="AM5" i="14" s="1"/>
  <c r="AN5" i="14" s="1"/>
  <c r="AO5" i="14" s="1"/>
  <c r="AP5" i="14" s="1"/>
  <c r="AQ5" i="14" s="1"/>
  <c r="AR5" i="14" s="1"/>
  <c r="AS5" i="14" s="1"/>
  <c r="AJ6" i="14"/>
  <c r="AK6" i="14" s="1"/>
  <c r="AL6" i="14" s="1"/>
  <c r="Y10" i="14" l="1"/>
  <c r="AH7" i="14"/>
  <c r="L19" i="14"/>
  <c r="G45" i="14" s="1"/>
  <c r="L20" i="14"/>
  <c r="AD12" i="12"/>
  <c r="I24" i="14"/>
  <c r="I26" i="14"/>
  <c r="I12" i="14"/>
  <c r="I28" i="14"/>
  <c r="L12" i="14"/>
  <c r="I30" i="14"/>
  <c r="O12" i="14"/>
  <c r="I18" i="14"/>
  <c r="L16" i="14"/>
  <c r="I34" i="14"/>
  <c r="L18" i="14"/>
  <c r="G44" i="14" s="1"/>
  <c r="X7" i="14"/>
  <c r="AG7" i="14"/>
  <c r="AF7" i="14"/>
  <c r="AE7" i="14"/>
  <c r="AD7" i="14"/>
  <c r="AC7" i="14"/>
  <c r="G39" i="14"/>
  <c r="G43" i="14"/>
  <c r="J7" i="10"/>
  <c r="AH7" i="10" s="1"/>
  <c r="G38" i="14"/>
  <c r="G46" i="14"/>
  <c r="G47" i="14"/>
  <c r="AL6" i="5"/>
  <c r="AL5" i="5"/>
  <c r="AM5" i="5" s="1"/>
  <c r="AL6" i="4"/>
  <c r="AL5" i="4"/>
  <c r="AM5" i="4" s="1"/>
  <c r="AK6" i="3"/>
  <c r="AL5" i="3"/>
  <c r="AM5" i="3" s="1"/>
  <c r="AL6" i="2"/>
  <c r="AL5" i="2"/>
  <c r="AM5" i="2" s="1"/>
  <c r="AL6" i="1"/>
  <c r="AL5" i="1"/>
  <c r="AM5" i="1" s="1"/>
  <c r="AL6" i="10"/>
  <c r="AN5" i="10"/>
  <c r="AO5" i="10" s="1"/>
  <c r="AL6" i="12"/>
  <c r="AN5" i="12"/>
  <c r="AM10" i="12"/>
  <c r="AL10" i="12"/>
  <c r="AD10" i="12"/>
  <c r="AI10" i="12"/>
  <c r="AJ10" i="12"/>
  <c r="AK10" i="12"/>
  <c r="AL6" i="11"/>
  <c r="AM6" i="14"/>
  <c r="M18" i="14" l="1"/>
  <c r="Y10" i="10"/>
  <c r="L12" i="10"/>
  <c r="L16" i="10"/>
  <c r="I12" i="10"/>
  <c r="L20" i="10"/>
  <c r="L19" i="10"/>
  <c r="G45" i="10" s="1"/>
  <c r="I34" i="10"/>
  <c r="I30" i="10"/>
  <c r="L18" i="10"/>
  <c r="G44" i="10" s="1"/>
  <c r="I28" i="10"/>
  <c r="I18" i="10"/>
  <c r="I26" i="10"/>
  <c r="I24" i="10"/>
  <c r="O12" i="10"/>
  <c r="AD11" i="12"/>
  <c r="AC7" i="10"/>
  <c r="AD7" i="10"/>
  <c r="AE7" i="10"/>
  <c r="AF7" i="10"/>
  <c r="AG7" i="10"/>
  <c r="X7" i="10"/>
  <c r="O7" i="10" s="1"/>
  <c r="G43" i="10"/>
  <c r="G39" i="10"/>
  <c r="I37" i="10"/>
  <c r="J37" i="10" s="1"/>
  <c r="K37" i="10" s="1"/>
  <c r="L37" i="10" s="1"/>
  <c r="M37" i="10" s="1"/>
  <c r="N37" i="10" s="1"/>
  <c r="O37" i="10" s="1"/>
  <c r="G38" i="10"/>
  <c r="G47" i="10"/>
  <c r="G46" i="10"/>
  <c r="AD4" i="10"/>
  <c r="Z11" i="10" s="1"/>
  <c r="AC4" i="10"/>
  <c r="Y11" i="10" s="1"/>
  <c r="AM6" i="5"/>
  <c r="AN5" i="5"/>
  <c r="AN5" i="4"/>
  <c r="AM6" i="4"/>
  <c r="AL6" i="3"/>
  <c r="AN5" i="3"/>
  <c r="AN5" i="2"/>
  <c r="AM6" i="2"/>
  <c r="AN5" i="1"/>
  <c r="AM6" i="1"/>
  <c r="AP5" i="10"/>
  <c r="AM6" i="10"/>
  <c r="AO5" i="12"/>
  <c r="AN10" i="12"/>
  <c r="AM6" i="12"/>
  <c r="AN6" i="14"/>
  <c r="AM6" i="11"/>
  <c r="AI10" i="10" l="1"/>
  <c r="AD12" i="10"/>
  <c r="AL10" i="10"/>
  <c r="AD10" i="10"/>
  <c r="AJ10" i="10"/>
  <c r="AK10" i="10"/>
  <c r="AO5" i="5"/>
  <c r="AN6" i="5"/>
  <c r="AN6" i="4"/>
  <c r="AO5" i="4"/>
  <c r="AO5" i="3"/>
  <c r="AM6" i="3"/>
  <c r="AN6" i="2"/>
  <c r="AO5" i="2"/>
  <c r="AN6" i="1"/>
  <c r="AO5" i="1"/>
  <c r="AQ5" i="10"/>
  <c r="AN6" i="10"/>
  <c r="AN6" i="12"/>
  <c r="AP5" i="12"/>
  <c r="AO10" i="12"/>
  <c r="AO6" i="14"/>
  <c r="AN6" i="11"/>
  <c r="AM10" i="10" l="1"/>
  <c r="AN10" i="10"/>
  <c r="AD11" i="10"/>
  <c r="AO6" i="5"/>
  <c r="AP5" i="5"/>
  <c r="AP5" i="4"/>
  <c r="AO6" i="4"/>
  <c r="AP5" i="3"/>
  <c r="AN6" i="3"/>
  <c r="AP5" i="2"/>
  <c r="AO6" i="2"/>
  <c r="AP5" i="1"/>
  <c r="AO6" i="1"/>
  <c r="AO6" i="10"/>
  <c r="AR5" i="10"/>
  <c r="AO6" i="12"/>
  <c r="AQ5" i="12"/>
  <c r="AP10" i="12"/>
  <c r="AO6" i="11"/>
  <c r="AP6" i="14"/>
  <c r="AO10" i="10" l="1"/>
  <c r="AP10" i="10"/>
  <c r="AQ5" i="5"/>
  <c r="AP6" i="5"/>
  <c r="AP6" i="4"/>
  <c r="AQ5" i="4"/>
  <c r="AO6" i="3"/>
  <c r="AQ5" i="3"/>
  <c r="AP6" i="2"/>
  <c r="AQ5" i="2"/>
  <c r="AP6" i="1"/>
  <c r="AQ5" i="1"/>
  <c r="AS5" i="10"/>
  <c r="AP6" i="10"/>
  <c r="AR5" i="12"/>
  <c r="AQ10" i="12"/>
  <c r="AP6" i="12"/>
  <c r="AQ6" i="14"/>
  <c r="AQ7" i="14" s="1"/>
  <c r="AP6" i="11"/>
  <c r="AQ10" i="10" l="1"/>
  <c r="AR10" i="10" s="1"/>
  <c r="AQ6" i="5"/>
  <c r="AR5" i="5"/>
  <c r="AR5" i="4"/>
  <c r="AQ6" i="4"/>
  <c r="AR5" i="3"/>
  <c r="AP6" i="3"/>
  <c r="AR5" i="2"/>
  <c r="AQ6" i="2"/>
  <c r="AR5" i="1"/>
  <c r="AQ6" i="1"/>
  <c r="AQ6" i="10"/>
  <c r="AQ7" i="10" s="1"/>
  <c r="AQ6" i="12"/>
  <c r="AQ7" i="12" s="1"/>
  <c r="AS5" i="12"/>
  <c r="AR10" i="12"/>
  <c r="AQ6" i="11"/>
  <c r="AR6" i="14"/>
  <c r="AS10" i="10" l="1"/>
  <c r="AS5" i="5"/>
  <c r="AR6" i="5"/>
  <c r="AR6" i="4"/>
  <c r="AS5" i="4"/>
  <c r="AQ6" i="3"/>
  <c r="AS5" i="3"/>
  <c r="AR6" i="2"/>
  <c r="AS5" i="2"/>
  <c r="AR6" i="1"/>
  <c r="AS5" i="1"/>
  <c r="AR6" i="10"/>
  <c r="AS10" i="12"/>
  <c r="AR6" i="12"/>
  <c r="AS6" i="14"/>
  <c r="AR6" i="11"/>
  <c r="AS6" i="5" l="1"/>
  <c r="AS6" i="4"/>
  <c r="AR6" i="3"/>
  <c r="AS6" i="2"/>
  <c r="AS6" i="1"/>
  <c r="AS6" i="10"/>
  <c r="AS6" i="12"/>
  <c r="AS6" i="11"/>
  <c r="AS6" i="3" l="1"/>
  <c r="Z10" i="11" l="1"/>
  <c r="F21" i="9" l="1"/>
  <c r="G23" i="9" l="1"/>
  <c r="E24" i="9" l="1"/>
  <c r="E25" i="9" s="1"/>
  <c r="S21" i="9"/>
  <c r="S22" i="9" s="1"/>
  <c r="S23" i="9" s="1"/>
  <c r="S24" i="9" s="1"/>
  <c r="S25" i="9" s="1"/>
  <c r="T21" i="9"/>
  <c r="T22" i="9" s="1"/>
  <c r="T23" i="9" s="1"/>
  <c r="T24" i="9" s="1"/>
  <c r="T25" i="9" s="1"/>
  <c r="U21" i="9"/>
  <c r="U22" i="9" s="1"/>
  <c r="U23" i="9" s="1"/>
  <c r="U24" i="9" s="1"/>
  <c r="U25" i="9" s="1"/>
  <c r="V21" i="9"/>
  <c r="V22" i="9" s="1"/>
  <c r="V23" i="9" s="1"/>
  <c r="V24" i="9" s="1"/>
  <c r="V25" i="9" s="1"/>
  <c r="W21" i="9"/>
  <c r="W22" i="9" s="1"/>
  <c r="W23" i="9" s="1"/>
  <c r="W24" i="9" s="1"/>
  <c r="W25" i="9" s="1"/>
  <c r="X21" i="9"/>
  <c r="X22" i="9" s="1"/>
  <c r="X23" i="9" s="1"/>
  <c r="X24" i="9" s="1"/>
  <c r="X25" i="9" s="1"/>
  <c r="Y21" i="9"/>
  <c r="Y22" i="9" s="1"/>
  <c r="Y23" i="9" s="1"/>
  <c r="Y24" i="9" s="1"/>
  <c r="Y25" i="9" s="1"/>
  <c r="AA21" i="9"/>
  <c r="AA22" i="9" s="1"/>
  <c r="AA23" i="9" s="1"/>
  <c r="AA24" i="9" s="1"/>
  <c r="AA25" i="9" s="1"/>
  <c r="AB21" i="9"/>
  <c r="AB22" i="9" s="1"/>
  <c r="AB23" i="9" s="1"/>
  <c r="AB24" i="9" s="1"/>
  <c r="AB25" i="9" s="1"/>
  <c r="F23" i="9"/>
  <c r="I46" i="14"/>
  <c r="I44" i="12"/>
  <c r="I45" i="5"/>
  <c r="I45" i="14"/>
  <c r="E81" i="14"/>
  <c r="I45" i="4"/>
  <c r="I46" i="4"/>
  <c r="I45" i="3"/>
  <c r="I46" i="3"/>
  <c r="I45" i="2"/>
  <c r="I46" i="2"/>
  <c r="I45" i="1"/>
  <c r="I46" i="1"/>
  <c r="I45" i="10"/>
  <c r="I46" i="10"/>
  <c r="I45" i="12"/>
  <c r="I45" i="11"/>
  <c r="B19" i="9"/>
  <c r="B18" i="9" s="1"/>
  <c r="F22" i="9"/>
  <c r="M28" i="9"/>
  <c r="M29" i="9" s="1"/>
  <c r="M30" i="9" s="1"/>
  <c r="M31" i="9" s="1"/>
  <c r="M32" i="9" s="1"/>
  <c r="M33" i="9" s="1"/>
  <c r="M34" i="9" s="1"/>
  <c r="M35" i="9" s="1"/>
  <c r="D24" i="9"/>
  <c r="G24" i="9" s="1"/>
  <c r="F24" i="9"/>
  <c r="R21" i="9"/>
  <c r="R22" i="9" s="1"/>
  <c r="E81" i="12"/>
  <c r="S5" i="9"/>
  <c r="T5" i="9" s="1"/>
  <c r="U5" i="9" s="1"/>
  <c r="V5" i="9" s="1"/>
  <c r="W5" i="9" s="1"/>
  <c r="X5" i="9" s="1"/>
  <c r="Y5" i="9" s="1"/>
  <c r="Z5" i="9" s="1"/>
  <c r="AA5" i="9" s="1"/>
  <c r="AB5" i="9" s="1"/>
  <c r="H29" i="9"/>
  <c r="H30" i="9" s="1"/>
  <c r="H31" i="9" s="1"/>
  <c r="H32" i="9" s="1"/>
  <c r="H33" i="9" s="1"/>
  <c r="H34" i="9" s="1"/>
  <c r="H35" i="9" s="1"/>
  <c r="E81" i="10"/>
  <c r="E81" i="3"/>
  <c r="E81" i="4"/>
  <c r="E81" i="5"/>
  <c r="E81" i="2"/>
  <c r="E81" i="1"/>
  <c r="F20" i="9"/>
  <c r="E26" i="9" l="1"/>
  <c r="Z7" i="10"/>
  <c r="J19" i="10" s="1"/>
  <c r="U26" i="9"/>
  <c r="AL7" i="10"/>
  <c r="AB26" i="9"/>
  <c r="AS7" i="10"/>
  <c r="S26" i="9"/>
  <c r="AJ7" i="10"/>
  <c r="W26" i="9"/>
  <c r="AN7" i="10"/>
  <c r="V26" i="9"/>
  <c r="AM7" i="10"/>
  <c r="T26" i="9"/>
  <c r="AK7" i="10"/>
  <c r="AA26" i="9"/>
  <c r="AR7" i="10"/>
  <c r="Y26" i="9"/>
  <c r="AP7" i="10"/>
  <c r="X26" i="9"/>
  <c r="AO7" i="10"/>
  <c r="D25" i="9"/>
  <c r="R23" i="9"/>
  <c r="R24" i="9" s="1"/>
  <c r="R25" i="9" s="1"/>
  <c r="F25" i="9"/>
  <c r="B17" i="9"/>
  <c r="B16" i="9" s="1"/>
  <c r="B15" i="9" s="1"/>
  <c r="B14" i="9" s="1"/>
  <c r="B13" i="9" s="1"/>
  <c r="AA27" i="9" l="1"/>
  <c r="AR7" i="14"/>
  <c r="T27" i="9"/>
  <c r="AK7" i="14"/>
  <c r="X27" i="9"/>
  <c r="AO7" i="14"/>
  <c r="V27" i="9"/>
  <c r="AM7" i="14"/>
  <c r="U27" i="9"/>
  <c r="AL7" i="14"/>
  <c r="R26" i="9"/>
  <c r="AI7" i="10"/>
  <c r="AB27" i="9"/>
  <c r="AS7" i="14"/>
  <c r="S27" i="9"/>
  <c r="AJ7" i="14"/>
  <c r="D26" i="9"/>
  <c r="Y7" i="10"/>
  <c r="O9" i="10" s="1"/>
  <c r="Y27" i="9"/>
  <c r="AP7" i="14"/>
  <c r="W27" i="9"/>
  <c r="AN7" i="14"/>
  <c r="E27" i="9"/>
  <c r="Z7" i="14"/>
  <c r="J19" i="14" s="1"/>
  <c r="C29" i="9"/>
  <c r="C30" i="9" s="1"/>
  <c r="C31" i="9" s="1"/>
  <c r="C32" i="9" s="1"/>
  <c r="C33" i="9" s="1"/>
  <c r="C34" i="9" s="1"/>
  <c r="C35" i="9" s="1"/>
  <c r="B12" i="9"/>
  <c r="B11" i="9" s="1"/>
  <c r="F26" i="9"/>
  <c r="AA7" i="10" l="1"/>
  <c r="O8" i="10" s="1"/>
  <c r="AC8" i="10" s="1"/>
  <c r="D27" i="9"/>
  <c r="G26" i="9"/>
  <c r="AB28" i="9"/>
  <c r="AB29" i="9" s="1"/>
  <c r="AB30" i="9" s="1"/>
  <c r="AB31" i="9" s="1"/>
  <c r="AB32" i="9" s="1"/>
  <c r="AB33" i="9" s="1"/>
  <c r="AB34" i="9" s="1"/>
  <c r="AB35" i="9" s="1"/>
  <c r="AS7" i="12"/>
  <c r="Y28" i="9"/>
  <c r="Y29" i="9" s="1"/>
  <c r="Y30" i="9" s="1"/>
  <c r="Y31" i="9" s="1"/>
  <c r="Y32" i="9" s="1"/>
  <c r="Y33" i="9" s="1"/>
  <c r="Y34" i="9" s="1"/>
  <c r="Y35" i="9" s="1"/>
  <c r="AP7" i="12"/>
  <c r="R27" i="9"/>
  <c r="AI7" i="14"/>
  <c r="T28" i="9"/>
  <c r="T29" i="9" s="1"/>
  <c r="T30" i="9" s="1"/>
  <c r="T31" i="9" s="1"/>
  <c r="T32" i="9" s="1"/>
  <c r="T33" i="9" s="1"/>
  <c r="T34" i="9" s="1"/>
  <c r="T35" i="9" s="1"/>
  <c r="AK7" i="12"/>
  <c r="X28" i="9"/>
  <c r="X29" i="9" s="1"/>
  <c r="X30" i="9" s="1"/>
  <c r="X31" i="9" s="1"/>
  <c r="X32" i="9" s="1"/>
  <c r="X33" i="9" s="1"/>
  <c r="X34" i="9" s="1"/>
  <c r="X35" i="9" s="1"/>
  <c r="AO7" i="12"/>
  <c r="U28" i="9"/>
  <c r="U29" i="9" s="1"/>
  <c r="U30" i="9" s="1"/>
  <c r="U31" i="9" s="1"/>
  <c r="U32" i="9" s="1"/>
  <c r="U33" i="9" s="1"/>
  <c r="U34" i="9" s="1"/>
  <c r="U35" i="9" s="1"/>
  <c r="AL7" i="12"/>
  <c r="AA28" i="9"/>
  <c r="AA29" i="9" s="1"/>
  <c r="AA30" i="9" s="1"/>
  <c r="AA31" i="9" s="1"/>
  <c r="AA32" i="9" s="1"/>
  <c r="AA33" i="9" s="1"/>
  <c r="AA34" i="9" s="1"/>
  <c r="AA35" i="9" s="1"/>
  <c r="AR7" i="12"/>
  <c r="W28" i="9"/>
  <c r="W29" i="9" s="1"/>
  <c r="W30" i="9" s="1"/>
  <c r="W31" i="9" s="1"/>
  <c r="W32" i="9" s="1"/>
  <c r="W33" i="9" s="1"/>
  <c r="W34" i="9" s="1"/>
  <c r="W35" i="9" s="1"/>
  <c r="AN7" i="12"/>
  <c r="E28" i="9"/>
  <c r="E29" i="9" s="1"/>
  <c r="E30" i="9" s="1"/>
  <c r="E31" i="9" s="1"/>
  <c r="E32" i="9" s="1"/>
  <c r="E33" i="9" s="1"/>
  <c r="E34" i="9" s="1"/>
  <c r="E35" i="9" s="1"/>
  <c r="Z7" i="12"/>
  <c r="J19" i="12" s="1"/>
  <c r="S28" i="9"/>
  <c r="S29" i="9" s="1"/>
  <c r="S30" i="9" s="1"/>
  <c r="S31" i="9" s="1"/>
  <c r="S32" i="9" s="1"/>
  <c r="S33" i="9" s="1"/>
  <c r="S34" i="9" s="1"/>
  <c r="S35" i="9" s="1"/>
  <c r="AJ7" i="12"/>
  <c r="V28" i="9"/>
  <c r="V29" i="9" s="1"/>
  <c r="V30" i="9" s="1"/>
  <c r="V31" i="9" s="1"/>
  <c r="V32" i="9" s="1"/>
  <c r="V33" i="9" s="1"/>
  <c r="V34" i="9" s="1"/>
  <c r="V35" i="9" s="1"/>
  <c r="AM7" i="12"/>
  <c r="D28" i="9"/>
  <c r="G27" i="9"/>
  <c r="I29" i="9"/>
  <c r="B10" i="9"/>
  <c r="B9" i="9" s="1"/>
  <c r="F27" i="9"/>
  <c r="Y7" i="12" l="1"/>
  <c r="O9" i="12" s="1"/>
  <c r="M24" i="10"/>
  <c r="AB7" i="14"/>
  <c r="AB7" i="10"/>
  <c r="AA7" i="14"/>
  <c r="Y7" i="14"/>
  <c r="AI7" i="12"/>
  <c r="R28" i="9"/>
  <c r="R29" i="9" s="1"/>
  <c r="R30" i="9" s="1"/>
  <c r="R31" i="9" s="1"/>
  <c r="R32" i="9" s="1"/>
  <c r="R33" i="9" s="1"/>
  <c r="R34" i="9" s="1"/>
  <c r="R35" i="9" s="1"/>
  <c r="D29" i="9"/>
  <c r="G28" i="9"/>
  <c r="AB7" i="12" s="1"/>
  <c r="I30" i="9"/>
  <c r="B8" i="9"/>
  <c r="B7" i="9" s="1"/>
  <c r="B6" i="9" s="1"/>
  <c r="F28" i="9"/>
  <c r="AA7" i="12" s="1"/>
  <c r="O8" i="12" s="1"/>
  <c r="O29" i="9"/>
  <c r="M24" i="12" l="1"/>
  <c r="I38" i="12" s="1"/>
  <c r="AC8" i="12"/>
  <c r="G29" i="9"/>
  <c r="D30" i="9"/>
  <c r="I31" i="9"/>
  <c r="O30" i="9"/>
  <c r="F29" i="9"/>
  <c r="G30" i="9" l="1"/>
  <c r="D31" i="9"/>
  <c r="I32" i="9"/>
  <c r="F30" i="9"/>
  <c r="O31" i="9"/>
  <c r="G31" i="9" l="1"/>
  <c r="D32" i="9"/>
  <c r="I33" i="9"/>
  <c r="O32" i="9"/>
  <c r="F31" i="9"/>
  <c r="G32" i="9" l="1"/>
  <c r="D33" i="9"/>
  <c r="I34" i="9"/>
  <c r="F32" i="9"/>
  <c r="O33" i="9"/>
  <c r="G33" i="9" l="1"/>
  <c r="D34" i="9"/>
  <c r="I35" i="9"/>
  <c r="F33" i="9"/>
  <c r="O34" i="9"/>
  <c r="D35" i="9" l="1"/>
  <c r="G34" i="9"/>
  <c r="F34" i="9"/>
  <c r="O35" i="9"/>
  <c r="D109" i="12"/>
  <c r="G35" i="9" l="1"/>
  <c r="F35" i="9"/>
  <c r="I44" i="11" l="1"/>
  <c r="I47" i="11" s="1"/>
  <c r="O20" i="11" s="1"/>
  <c r="I44" i="14"/>
  <c r="I37" i="12"/>
  <c r="J37" i="12" s="1"/>
  <c r="K37" i="12" s="1"/>
  <c r="L37" i="12" s="1"/>
  <c r="M37" i="12" s="1"/>
  <c r="N37" i="12" s="1"/>
  <c r="O37" i="12" s="1"/>
  <c r="P37" i="12" s="1"/>
  <c r="B109" i="12"/>
  <c r="J7" i="11"/>
  <c r="I41" i="11" s="1"/>
  <c r="O7" i="14"/>
  <c r="O8" i="14" s="1"/>
  <c r="AD4" i="14"/>
  <c r="Z11" i="14" s="1"/>
  <c r="AC8" i="14" l="1"/>
  <c r="O12" i="11"/>
  <c r="AH7" i="11"/>
  <c r="Z7" i="11"/>
  <c r="J19" i="11" s="1"/>
  <c r="AM7" i="11"/>
  <c r="AA7" i="11"/>
  <c r="AN7" i="11"/>
  <c r="AB7" i="11"/>
  <c r="AO7" i="11"/>
  <c r="X7" i="11"/>
  <c r="O7" i="11" s="1"/>
  <c r="AC7" i="11"/>
  <c r="AP7" i="11"/>
  <c r="AK7" i="11"/>
  <c r="AD7" i="11"/>
  <c r="AQ7" i="11"/>
  <c r="AE7" i="11"/>
  <c r="AR7" i="11"/>
  <c r="AF7" i="11"/>
  <c r="AS7" i="11"/>
  <c r="AG7" i="11"/>
  <c r="AL7" i="11"/>
  <c r="AI7" i="11"/>
  <c r="Y7" i="11"/>
  <c r="O9" i="11" s="1"/>
  <c r="AJ7" i="11"/>
  <c r="I28" i="11"/>
  <c r="G43" i="11"/>
  <c r="L16" i="11"/>
  <c r="L20" i="11"/>
  <c r="I26" i="11"/>
  <c r="I34" i="11"/>
  <c r="G38" i="11"/>
  <c r="I30" i="11"/>
  <c r="L12" i="11"/>
  <c r="I12" i="11"/>
  <c r="I18" i="11"/>
  <c r="I37" i="11"/>
  <c r="J37" i="11" s="1"/>
  <c r="K37" i="11" s="1"/>
  <c r="L37" i="11" s="1"/>
  <c r="M37" i="11" s="1"/>
  <c r="N37" i="11" s="1"/>
  <c r="O37" i="11" s="1"/>
  <c r="P37" i="11" s="1"/>
  <c r="G46" i="11"/>
  <c r="Y10" i="11"/>
  <c r="AD4" i="11"/>
  <c r="Z11" i="11" s="1"/>
  <c r="AC4" i="14"/>
  <c r="Y11" i="14" s="1"/>
  <c r="I37" i="14"/>
  <c r="J37" i="14" s="1"/>
  <c r="K37" i="14" s="1"/>
  <c r="L37" i="14" s="1"/>
  <c r="M37" i="14" s="1"/>
  <c r="N37" i="14" s="1"/>
  <c r="O37" i="14" s="1"/>
  <c r="P37" i="14" s="1"/>
  <c r="L18" i="11"/>
  <c r="G44" i="11" s="1"/>
  <c r="G47" i="11"/>
  <c r="G39" i="11"/>
  <c r="O9" i="14"/>
  <c r="B109" i="14"/>
  <c r="AC4" i="11"/>
  <c r="Y11" i="11" s="1"/>
  <c r="L19" i="11"/>
  <c r="G45" i="11" s="1"/>
  <c r="I24" i="11"/>
  <c r="O8" i="11" l="1"/>
  <c r="AK10" i="14"/>
  <c r="AD12" i="14"/>
  <c r="AD10" i="14"/>
  <c r="AM10" i="14"/>
  <c r="AI10" i="14"/>
  <c r="AL10" i="14"/>
  <c r="AJ10" i="14"/>
  <c r="AK10" i="11"/>
  <c r="AJ10" i="11"/>
  <c r="AL10" i="11"/>
  <c r="AD12" i="11"/>
  <c r="AD11" i="11" s="1"/>
  <c r="AI10" i="11"/>
  <c r="AM10" i="11"/>
  <c r="AD10" i="11"/>
  <c r="AC8" i="11" l="1"/>
  <c r="M26" i="11" s="1"/>
  <c r="M31" i="11" s="1"/>
  <c r="M24" i="11"/>
  <c r="AN10" i="14"/>
  <c r="AN10" i="11"/>
  <c r="AO10" i="11" s="1"/>
  <c r="AP10" i="11" s="1"/>
  <c r="AO10" i="14"/>
  <c r="AP10" i="14" s="1"/>
  <c r="AD11" i="14"/>
  <c r="M24" i="14" s="1"/>
  <c r="M28" i="11" l="1"/>
  <c r="I38" i="11"/>
  <c r="I38" i="14"/>
  <c r="M34" i="11"/>
  <c r="AQ10" i="14"/>
  <c r="AR10" i="14" s="1"/>
  <c r="P39" i="11"/>
  <c r="P40" i="11" s="1"/>
  <c r="M32" i="11"/>
  <c r="I39" i="11" s="1"/>
  <c r="I40" i="11" s="1"/>
  <c r="AQ10" i="11"/>
  <c r="AS10" i="14" l="1"/>
  <c r="D109" i="14" s="1"/>
  <c r="O39" i="11"/>
  <c r="O40" i="11" s="1"/>
  <c r="AR10" i="11"/>
  <c r="AS10" i="11" s="1"/>
  <c r="N39" i="11" l="1"/>
  <c r="N40" i="11" l="1"/>
  <c r="M39" i="11"/>
  <c r="M40" i="11" l="1"/>
  <c r="L39" i="11"/>
  <c r="L40" i="11" l="1"/>
  <c r="K39" i="11"/>
  <c r="K40" i="11" l="1"/>
  <c r="J39" i="11"/>
  <c r="J40" i="11" s="1"/>
  <c r="I44" i="10"/>
  <c r="J7" i="1"/>
  <c r="AH7" i="1" s="1"/>
  <c r="B109" i="10"/>
  <c r="Y10" i="1" l="1"/>
  <c r="L16" i="1"/>
  <c r="L20" i="1"/>
  <c r="I30" i="1"/>
  <c r="L19" i="1"/>
  <c r="G45" i="1" s="1"/>
  <c r="I28" i="1"/>
  <c r="I26" i="1"/>
  <c r="L18" i="1"/>
  <c r="G44" i="1" s="1"/>
  <c r="I24" i="1"/>
  <c r="I18" i="1"/>
  <c r="O12" i="1"/>
  <c r="L12" i="1"/>
  <c r="I12" i="1"/>
  <c r="I34" i="1"/>
  <c r="X7" i="1"/>
  <c r="O7" i="1" s="1"/>
  <c r="AK7" i="1"/>
  <c r="Y7" i="1"/>
  <c r="O9" i="1" s="1"/>
  <c r="AL7" i="1"/>
  <c r="Z7" i="1"/>
  <c r="J19" i="1" s="1"/>
  <c r="AM7" i="1"/>
  <c r="AI7" i="1"/>
  <c r="AA7" i="1"/>
  <c r="AN7" i="1"/>
  <c r="AB7" i="1"/>
  <c r="AO7" i="1"/>
  <c r="AC7" i="1"/>
  <c r="AP7" i="1"/>
  <c r="AD7" i="1"/>
  <c r="AQ7" i="1"/>
  <c r="AE7" i="1"/>
  <c r="AR7" i="1"/>
  <c r="AS7" i="1"/>
  <c r="AF7" i="1"/>
  <c r="AG7" i="1"/>
  <c r="AJ7" i="1"/>
  <c r="AD4" i="1"/>
  <c r="Z11" i="1" s="1"/>
  <c r="AC4" i="1"/>
  <c r="Y11" i="1" s="1"/>
  <c r="G46" i="1"/>
  <c r="G43" i="1"/>
  <c r="I37" i="1"/>
  <c r="J37" i="1" s="1"/>
  <c r="K37" i="1" s="1"/>
  <c r="L37" i="1" s="1"/>
  <c r="M37" i="1" s="1"/>
  <c r="N37" i="1" s="1"/>
  <c r="G39" i="1"/>
  <c r="G38" i="1"/>
  <c r="G47" i="1"/>
  <c r="I44" i="1"/>
  <c r="J7" i="2"/>
  <c r="AH7" i="2" s="1"/>
  <c r="O8" i="1" l="1"/>
  <c r="Y10" i="2"/>
  <c r="I34" i="2"/>
  <c r="O12" i="2"/>
  <c r="I30" i="2"/>
  <c r="L12" i="2"/>
  <c r="I28" i="2"/>
  <c r="L20" i="2"/>
  <c r="I12" i="2"/>
  <c r="I26" i="2"/>
  <c r="L19" i="2"/>
  <c r="G45" i="2" s="1"/>
  <c r="I24" i="2"/>
  <c r="L18" i="2"/>
  <c r="G44" i="2" s="1"/>
  <c r="L16" i="2"/>
  <c r="I18" i="2"/>
  <c r="AI7" i="2"/>
  <c r="AJ7" i="2"/>
  <c r="AF7" i="2"/>
  <c r="X7" i="2"/>
  <c r="O7" i="2" s="1"/>
  <c r="AK7" i="2"/>
  <c r="Y7" i="2"/>
  <c r="O9" i="2" s="1"/>
  <c r="AL7" i="2"/>
  <c r="AS7" i="2"/>
  <c r="Z7" i="2"/>
  <c r="J19" i="2" s="1"/>
  <c r="AM7" i="2"/>
  <c r="AA7" i="2"/>
  <c r="AN7" i="2"/>
  <c r="AB7" i="2"/>
  <c r="AO7" i="2"/>
  <c r="AG7" i="2"/>
  <c r="AC7" i="2"/>
  <c r="AP7" i="2"/>
  <c r="AD7" i="2"/>
  <c r="AQ7" i="2"/>
  <c r="AE7" i="2"/>
  <c r="AR7" i="2"/>
  <c r="AD12" i="1"/>
  <c r="AD11" i="1" s="1"/>
  <c r="G43" i="2"/>
  <c r="G39" i="2"/>
  <c r="I37" i="2"/>
  <c r="J37" i="2" s="1"/>
  <c r="K37" i="2" s="1"/>
  <c r="L37" i="2" s="1"/>
  <c r="M37" i="2" s="1"/>
  <c r="G38" i="2"/>
  <c r="AD4" i="2"/>
  <c r="Z11" i="2" s="1"/>
  <c r="AC4" i="2"/>
  <c r="Y11" i="2" s="1"/>
  <c r="G47" i="2"/>
  <c r="G46" i="2"/>
  <c r="AI10" i="1"/>
  <c r="AK10" i="1"/>
  <c r="AJ10" i="1"/>
  <c r="AD10" i="1"/>
  <c r="AL10" i="1"/>
  <c r="I38" i="10"/>
  <c r="J7" i="3"/>
  <c r="AH7" i="3" s="1"/>
  <c r="O8" i="2" l="1"/>
  <c r="AC8" i="1"/>
  <c r="M24" i="1"/>
  <c r="I38" i="1" s="1"/>
  <c r="AM10" i="1"/>
  <c r="Y10" i="3"/>
  <c r="I26" i="3"/>
  <c r="I24" i="3"/>
  <c r="L20" i="3"/>
  <c r="O12" i="3"/>
  <c r="L19" i="3"/>
  <c r="G45" i="3" s="1"/>
  <c r="L12" i="3"/>
  <c r="I12" i="3"/>
  <c r="L18" i="3"/>
  <c r="G44" i="3" s="1"/>
  <c r="I18" i="3"/>
  <c r="I34" i="3"/>
  <c r="L16" i="3"/>
  <c r="I30" i="3"/>
  <c r="I28" i="3"/>
  <c r="AF7" i="3"/>
  <c r="AS7" i="3"/>
  <c r="AE7" i="3"/>
  <c r="AG7" i="3"/>
  <c r="AD7" i="3"/>
  <c r="AI7" i="3"/>
  <c r="AJ7" i="3"/>
  <c r="AR7" i="3"/>
  <c r="X7" i="3"/>
  <c r="O7" i="3" s="1"/>
  <c r="AK7" i="3"/>
  <c r="Y7" i="3"/>
  <c r="O9" i="3" s="1"/>
  <c r="AL7" i="3"/>
  <c r="Z7" i="3"/>
  <c r="J19" i="3" s="1"/>
  <c r="AM7" i="3"/>
  <c r="AA7" i="3"/>
  <c r="AN7" i="3"/>
  <c r="AQ7" i="3"/>
  <c r="AB7" i="3"/>
  <c r="AO7" i="3"/>
  <c r="AC7" i="3"/>
  <c r="AP7" i="3"/>
  <c r="AD12" i="2"/>
  <c r="AD11" i="2" s="1"/>
  <c r="AD4" i="3"/>
  <c r="Z11" i="3" s="1"/>
  <c r="AC4" i="3"/>
  <c r="Y11" i="3" s="1"/>
  <c r="G47" i="3"/>
  <c r="G46" i="3"/>
  <c r="I37" i="3"/>
  <c r="J37" i="3" s="1"/>
  <c r="K37" i="3" s="1"/>
  <c r="L37" i="3" s="1"/>
  <c r="G43" i="3"/>
  <c r="G39" i="3"/>
  <c r="G38" i="3"/>
  <c r="AI10" i="2"/>
  <c r="AD10" i="2"/>
  <c r="AJ10" i="2"/>
  <c r="AK10" i="2"/>
  <c r="AL10" i="2"/>
  <c r="J7" i="4"/>
  <c r="AH7" i="4" s="1"/>
  <c r="D109" i="10"/>
  <c r="I44" i="2"/>
  <c r="AM10" i="2" l="1"/>
  <c r="AC8" i="2"/>
  <c r="M24" i="2"/>
  <c r="AN10" i="2"/>
  <c r="AN10" i="1"/>
  <c r="AO10" i="1" s="1"/>
  <c r="AO10" i="2"/>
  <c r="O8" i="3"/>
  <c r="Y10" i="4"/>
  <c r="L18" i="4"/>
  <c r="G44" i="4" s="1"/>
  <c r="L12" i="4"/>
  <c r="I18" i="4"/>
  <c r="I12" i="4"/>
  <c r="I34" i="4"/>
  <c r="I30" i="4"/>
  <c r="I28" i="4"/>
  <c r="I26" i="4"/>
  <c r="I24" i="4"/>
  <c r="L16" i="4"/>
  <c r="L20" i="4"/>
  <c r="L19" i="4"/>
  <c r="G45" i="4" s="1"/>
  <c r="O12" i="4"/>
  <c r="AD7" i="4"/>
  <c r="AQ7" i="4"/>
  <c r="AE7" i="4"/>
  <c r="AR7" i="4"/>
  <c r="AO7" i="4"/>
  <c r="AF7" i="4"/>
  <c r="AS7" i="4"/>
  <c r="AG7" i="4"/>
  <c r="AI7" i="4"/>
  <c r="AP7" i="4"/>
  <c r="AJ7" i="4"/>
  <c r="AB7" i="4"/>
  <c r="X7" i="4"/>
  <c r="O7" i="4" s="1"/>
  <c r="AK7" i="4"/>
  <c r="Y7" i="4"/>
  <c r="O9" i="4" s="1"/>
  <c r="AL7" i="4"/>
  <c r="Z7" i="4"/>
  <c r="J19" i="4" s="1"/>
  <c r="AM7" i="4"/>
  <c r="AA7" i="4"/>
  <c r="AN7" i="4"/>
  <c r="AC7" i="4"/>
  <c r="I37" i="4"/>
  <c r="J37" i="4" s="1"/>
  <c r="K37" i="4" s="1"/>
  <c r="G43" i="4"/>
  <c r="G38" i="4"/>
  <c r="AC4" i="4"/>
  <c r="Y11" i="4" s="1"/>
  <c r="AD4" i="4"/>
  <c r="Z11" i="4" s="1"/>
  <c r="G39" i="4"/>
  <c r="G47" i="4"/>
  <c r="G46" i="4"/>
  <c r="AJ10" i="3"/>
  <c r="AD10" i="3"/>
  <c r="AI10" i="3"/>
  <c r="AD12" i="3"/>
  <c r="AD11" i="3" s="1"/>
  <c r="AK10" i="3"/>
  <c r="AL10" i="3"/>
  <c r="I44" i="4"/>
  <c r="J7" i="5"/>
  <c r="AH7" i="5" s="1"/>
  <c r="I44" i="3"/>
  <c r="AC8" i="3" l="1"/>
  <c r="M24" i="3"/>
  <c r="AP10" i="1"/>
  <c r="AM10" i="3"/>
  <c r="AN10" i="3" s="1"/>
  <c r="AO10" i="3" s="1"/>
  <c r="AP10" i="2"/>
  <c r="AQ10" i="2" s="1"/>
  <c r="O8" i="4"/>
  <c r="Y10" i="5"/>
  <c r="L20" i="5"/>
  <c r="L19" i="5"/>
  <c r="G45" i="5" s="1"/>
  <c r="L18" i="5"/>
  <c r="G44" i="5" s="1"/>
  <c r="L16" i="5"/>
  <c r="I18" i="5"/>
  <c r="O12" i="5"/>
  <c r="L12" i="5"/>
  <c r="I12" i="5"/>
  <c r="AB7" i="5"/>
  <c r="AO7" i="5"/>
  <c r="AC7" i="5"/>
  <c r="AP7" i="5"/>
  <c r="AA7" i="5"/>
  <c r="AD7" i="5"/>
  <c r="AQ7" i="5"/>
  <c r="AE7" i="5"/>
  <c r="AR7" i="5"/>
  <c r="AF7" i="5"/>
  <c r="AS7" i="5"/>
  <c r="Z7" i="5"/>
  <c r="J19" i="5" s="1"/>
  <c r="AG7" i="5"/>
  <c r="AN7" i="5"/>
  <c r="AI7" i="5"/>
  <c r="AJ7" i="5"/>
  <c r="AM7" i="5"/>
  <c r="X7" i="5"/>
  <c r="O7" i="5" s="1"/>
  <c r="AK7" i="5"/>
  <c r="Y7" i="5"/>
  <c r="O9" i="5" s="1"/>
  <c r="AL7" i="5"/>
  <c r="AJ10" i="4"/>
  <c r="AK10" i="4"/>
  <c r="AD10" i="4"/>
  <c r="AI10" i="4"/>
  <c r="AD12" i="4"/>
  <c r="AD11" i="4" s="1"/>
  <c r="AL10" i="4"/>
  <c r="AC4" i="5"/>
  <c r="Y11" i="5" s="1"/>
  <c r="G46" i="5"/>
  <c r="I34" i="5"/>
  <c r="G43" i="5"/>
  <c r="I30" i="5"/>
  <c r="G47" i="5"/>
  <c r="G39" i="5"/>
  <c r="I28" i="5"/>
  <c r="G38" i="5"/>
  <c r="I26" i="5"/>
  <c r="I24" i="5"/>
  <c r="I37" i="5"/>
  <c r="J37" i="5" s="1"/>
  <c r="AD4" i="5"/>
  <c r="Z11" i="5" s="1"/>
  <c r="I38" i="2"/>
  <c r="AC8" i="4" l="1"/>
  <c r="M24" i="4"/>
  <c r="AM10" i="4"/>
  <c r="AN10" i="4" s="1"/>
  <c r="AO10" i="4" s="1"/>
  <c r="AP10" i="3"/>
  <c r="AQ10" i="3" s="1"/>
  <c r="AR10" i="2"/>
  <c r="AS10" i="2" s="1"/>
  <c r="AQ10" i="1"/>
  <c r="AR10" i="1" s="1"/>
  <c r="AS10" i="1" s="1"/>
  <c r="O8" i="5"/>
  <c r="I38" i="4"/>
  <c r="AI10" i="5"/>
  <c r="AK10" i="5"/>
  <c r="AD10" i="5"/>
  <c r="AJ10" i="5"/>
  <c r="AD12" i="5"/>
  <c r="I38" i="3"/>
  <c r="I44" i="5"/>
  <c r="I47" i="5" s="1"/>
  <c r="O20" i="5" s="1"/>
  <c r="AC8" i="5" l="1"/>
  <c r="M26" i="5"/>
  <c r="M31" i="5" s="1"/>
  <c r="M32" i="5" s="1"/>
  <c r="AL10" i="5"/>
  <c r="AM10" i="5"/>
  <c r="AR10" i="3"/>
  <c r="AS10" i="3" s="1"/>
  <c r="AN10" i="5"/>
  <c r="AO10" i="5" s="1"/>
  <c r="AP10" i="4"/>
  <c r="AQ10" i="4" s="1"/>
  <c r="AD11" i="5"/>
  <c r="I43" i="4"/>
  <c r="I47" i="4" s="1"/>
  <c r="O20" i="4" s="1"/>
  <c r="M24" i="5" l="1"/>
  <c r="M28" i="5" s="1"/>
  <c r="M34" i="5" s="1"/>
  <c r="AP10" i="5"/>
  <c r="AR10" i="4"/>
  <c r="AS10" i="4" s="1"/>
  <c r="J39" i="5"/>
  <c r="J40" i="5" s="1"/>
  <c r="K38" i="4" s="1"/>
  <c r="I39" i="5"/>
  <c r="I38" i="5"/>
  <c r="I43" i="3"/>
  <c r="I47" i="3" s="1"/>
  <c r="O20" i="3" s="1"/>
  <c r="AQ10" i="5" l="1"/>
  <c r="AR10" i="5" s="1"/>
  <c r="AS10" i="5" s="1"/>
  <c r="I40" i="5"/>
  <c r="J38" i="4" s="1"/>
  <c r="M26" i="4" s="1"/>
  <c r="M28" i="4" s="1"/>
  <c r="I43" i="2"/>
  <c r="I47" i="2" s="1"/>
  <c r="O20" i="2" s="1"/>
  <c r="M31" i="4" l="1"/>
  <c r="M32" i="4" s="1"/>
  <c r="M34" i="4"/>
  <c r="I43" i="1"/>
  <c r="I47" i="1" s="1"/>
  <c r="O20" i="1" s="1"/>
  <c r="I39" i="4" l="1"/>
  <c r="I40" i="4" s="1"/>
  <c r="J38" i="3" s="1"/>
  <c r="K39" i="4"/>
  <c r="K40" i="4" s="1"/>
  <c r="L38" i="3" s="1"/>
  <c r="I43" i="10"/>
  <c r="I47" i="10" s="1"/>
  <c r="O20" i="10" s="1"/>
  <c r="I43" i="14" l="1"/>
  <c r="I47" i="14" s="1"/>
  <c r="O20" i="14" s="1"/>
  <c r="J39" i="4"/>
  <c r="J40" i="4" s="1"/>
  <c r="K38" i="3" s="1"/>
  <c r="M26" i="3" s="1"/>
  <c r="M28" i="3" s="1"/>
  <c r="M31" i="3" l="1"/>
  <c r="M32" i="3" s="1"/>
  <c r="M34" i="3"/>
  <c r="I43" i="12"/>
  <c r="I47" i="12" s="1"/>
  <c r="O20" i="12" s="1"/>
  <c r="I39" i="3" l="1"/>
  <c r="I40" i="3" s="1"/>
  <c r="J38" i="2" s="1"/>
  <c r="L39" i="3"/>
  <c r="L40" i="3" l="1"/>
  <c r="M38" i="2" s="1"/>
  <c r="K39" i="3"/>
  <c r="K40" i="3" l="1"/>
  <c r="L38" i="2" s="1"/>
  <c r="J39" i="3"/>
  <c r="J40" i="3" s="1"/>
  <c r="K38" i="2" s="1"/>
  <c r="M26" i="2" s="1"/>
  <c r="M28" i="2" s="1"/>
  <c r="M31" i="2" l="1"/>
  <c r="M32" i="2" s="1"/>
  <c r="I39" i="2" s="1"/>
  <c r="I40" i="2" s="1"/>
  <c r="J38" i="1" s="1"/>
  <c r="M34" i="2"/>
  <c r="M39" i="2" l="1"/>
  <c r="M40" i="2" s="1"/>
  <c r="N38" i="1" s="1"/>
  <c r="L39" i="2" l="1"/>
  <c r="L40" i="2" s="1"/>
  <c r="M38" i="1" s="1"/>
  <c r="K39" i="2" l="1"/>
  <c r="K40" i="2" s="1"/>
  <c r="L38" i="1" s="1"/>
  <c r="J39" i="2"/>
  <c r="J40" i="2" s="1"/>
  <c r="K38" i="1" s="1"/>
  <c r="M26" i="1" l="1"/>
  <c r="M28" i="1" s="1"/>
  <c r="M34" i="1" s="1"/>
  <c r="M31" i="1" l="1"/>
  <c r="M32" i="1" s="1"/>
  <c r="I39" i="1" s="1"/>
  <c r="I40" i="1" s="1"/>
  <c r="J38" i="10" s="1"/>
  <c r="N39" i="1" l="1"/>
  <c r="N40" i="1" s="1"/>
  <c r="O38" i="10" s="1"/>
  <c r="M39" i="1" l="1"/>
  <c r="M40" i="1" s="1"/>
  <c r="N38" i="10" s="1"/>
  <c r="L39" i="1"/>
  <c r="L40" i="1" s="1"/>
  <c r="M38" i="10" s="1"/>
  <c r="K39" i="1" l="1"/>
  <c r="K40" i="1" s="1"/>
  <c r="L38" i="10" s="1"/>
  <c r="J39" i="1" l="1"/>
  <c r="J40" i="1" s="1"/>
  <c r="K38" i="10" s="1"/>
  <c r="M26" i="10" s="1"/>
  <c r="M28" i="10" s="1"/>
  <c r="S113" i="1" l="1"/>
  <c r="M31" i="10"/>
  <c r="M32" i="10" s="1"/>
  <c r="I39" i="10" s="1"/>
  <c r="I40" i="10" s="1"/>
  <c r="M34" i="10"/>
  <c r="O39" i="10" l="1"/>
  <c r="O40" i="10" s="1"/>
  <c r="P38" i="14" s="1"/>
  <c r="J38" i="14"/>
  <c r="N39" i="10" l="1"/>
  <c r="N40" i="10" s="1"/>
  <c r="O38" i="14" s="1"/>
  <c r="M39" i="10" l="1"/>
  <c r="M40" i="10" s="1"/>
  <c r="N38" i="14" s="1"/>
  <c r="L39" i="10" l="1"/>
  <c r="L40" i="10" s="1"/>
  <c r="M38" i="14" s="1"/>
  <c r="K39" i="10"/>
  <c r="K40" i="10" l="1"/>
  <c r="L38" i="14" s="1"/>
  <c r="J39" i="10"/>
  <c r="J40" i="10" s="1"/>
  <c r="S113" i="10" l="1"/>
  <c r="K38" i="14"/>
  <c r="M26" i="14" s="1"/>
  <c r="M28" i="14" s="1"/>
  <c r="M31" i="14" l="1"/>
  <c r="M32" i="14" s="1"/>
  <c r="I39" i="14" s="1"/>
  <c r="I40" i="14" s="1"/>
  <c r="M34" i="14"/>
  <c r="P39" i="14" l="1"/>
  <c r="P40" i="14" s="1"/>
  <c r="J38" i="12"/>
  <c r="O39" i="14" l="1"/>
  <c r="O40" i="14" s="1"/>
  <c r="P38" i="12" s="1"/>
  <c r="N39" i="14" l="1"/>
  <c r="N40" i="14" s="1"/>
  <c r="O38" i="12" s="1"/>
  <c r="M39" i="14" l="1"/>
  <c r="M40" i="14" s="1"/>
  <c r="N38" i="12" s="1"/>
  <c r="L39" i="14" l="1"/>
  <c r="L40" i="14" s="1"/>
  <c r="M38" i="12" s="1"/>
  <c r="K39" i="14" l="1"/>
  <c r="K40" i="14" s="1"/>
  <c r="L38" i="12" s="1"/>
  <c r="J39" i="14" l="1"/>
  <c r="J40" i="14" s="1"/>
  <c r="K38" i="12" s="1"/>
  <c r="M26" i="12" s="1"/>
  <c r="M28" i="12" s="1"/>
  <c r="S113" i="14" l="1"/>
  <c r="M31" i="12"/>
  <c r="M32" i="12" s="1"/>
  <c r="I39" i="12" s="1"/>
  <c r="I40" i="12" s="1"/>
  <c r="M34" i="12"/>
  <c r="P39" i="12" l="1"/>
  <c r="P40" i="12" s="1"/>
  <c r="O39" i="12" l="1"/>
  <c r="O40" i="12" s="1"/>
  <c r="N39" i="12" l="1"/>
  <c r="N40" i="12" s="1"/>
  <c r="M39" i="12" l="1"/>
  <c r="M40" i="12" s="1"/>
  <c r="L39" i="12" l="1"/>
  <c r="L40" i="12" s="1"/>
  <c r="K39" i="12" l="1"/>
  <c r="K40" i="12" s="1"/>
  <c r="J39" i="12" l="1"/>
  <c r="J4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 Jakobsen</author>
  </authors>
  <commentList>
    <comment ref="I12" authorId="0" shapeId="0" xr:uid="{C05985A0-FF32-49ED-8B17-052D363F3E36}">
      <text>
        <r>
          <rPr>
            <sz val="14"/>
            <color indexed="81"/>
            <rFont val="Trebuchet MS"/>
            <family val="2"/>
          </rPr>
          <t>Zie je belastingaangifte over het voorgaande belastingjaar</t>
        </r>
      </text>
    </comment>
    <comment ref="L12" authorId="0" shapeId="0" xr:uid="{56CE5AC1-ADEC-40BB-87EA-8FF79F7E4583}">
      <text>
        <r>
          <rPr>
            <sz val="14"/>
            <color indexed="81"/>
            <rFont val="Trebuchet MS"/>
            <family val="2"/>
          </rPr>
          <t>Alleen voor IB-ondernemers. Dit is je omzet (excl. BTW)  min jouw bedrijfskosten (zoals kantoorkosten (incl. telefoon, internet, computer, etc.), verkoopkosten (incl. advertentie- en representatiekosten), auto (brandstof, onderhoud en afschrijving), investeringsaftrek, boekhouding en accountant, verzekeringskosten (let op: geen AOV), rentelasten (en ev. -baten) en  overige zakelijke kosten).
N.B. dit is de winst uit onderneming VOOR overige aftrekposten (zoals je FOR, MKB-vrijstelling, zelfstandigen- en/of startersaftrek).</t>
        </r>
      </text>
    </comment>
    <comment ref="O12" authorId="0" shapeId="0" xr:uid="{EAFE5BD6-4F38-451F-93C1-C7A166CFD067}">
      <text>
        <r>
          <rPr>
            <sz val="14"/>
            <color indexed="81"/>
            <rFont val="Trebuchet MS"/>
            <family val="2"/>
          </rPr>
          <t>Zie je belastingaangifte over het voorgaande belastingjaar</t>
        </r>
      </text>
    </comment>
    <comment ref="M14" authorId="0" shapeId="0" xr:uid="{37E680FE-716D-49FD-88AC-FC6D5DBA0D63}">
      <text>
        <r>
          <rPr>
            <sz val="14"/>
            <color indexed="81"/>
            <rFont val="Trebuchet MS"/>
            <family val="2"/>
          </rPr>
          <t>Alleen voor IB-ondernemers die een fiscale oudedagreserve op de balans van hun eenmanszaak of vof aanhouden. 
Voor meer informatie zie brightpensioen.nl/for</t>
        </r>
      </text>
    </comment>
    <comment ref="I18" authorId="0" shapeId="0" xr:uid="{6733F6B6-E6F0-4529-BE05-A2C676F430CA}">
      <text>
        <r>
          <rPr>
            <sz val="14"/>
            <color indexed="81"/>
            <rFont val="Trebuchet MS"/>
            <family val="2"/>
          </rPr>
          <t xml:space="preserve">Dit is van toepassing indien je in het voorgaande belastingjaar in loondienst was en deelnam aan een pensioenregeling.
De Factor A  (ook wel pensioenaangroei factor genoemd) kun je vinden op je Uniform Pensioen Overzicht, welke je jaarlijks toegestuurd krijgt door jouw pensioenuitvoerder. 
</t>
        </r>
        <r>
          <rPr>
            <b/>
            <sz val="14"/>
            <color indexed="81"/>
            <rFont val="Trebuchet MS"/>
            <family val="2"/>
          </rPr>
          <t>Let op: hoe hoger je factor A, hoe lager je jaarruimte.</t>
        </r>
      </text>
    </comment>
    <comment ref="L18" authorId="0" shapeId="0" xr:uid="{F58502C2-1D69-489C-BEA9-72EF15A0505B}">
      <text>
        <r>
          <rPr>
            <sz val="14"/>
            <color indexed="81"/>
            <rFont val="Trebuchet MS"/>
            <family val="2"/>
          </rPr>
          <t xml:space="preserve">Alleen voor IB-ondernemers die een fiscale oudedagreserve op de balans van hun eenmanszaak of vof aanhouden. 
De toename van je oudedagreserve (extra reservering die je denkt te gaan maken of hebt gemaakt in het betreffende belastingjaar) graag invoeren als een </t>
        </r>
        <r>
          <rPr>
            <u/>
            <sz val="14"/>
            <color indexed="81"/>
            <rFont val="Trebuchet MS"/>
            <family val="2"/>
          </rPr>
          <t>positief</t>
        </r>
        <r>
          <rPr>
            <sz val="14"/>
            <color indexed="81"/>
            <rFont val="Trebuchet MS"/>
            <family val="2"/>
          </rPr>
          <t xml:space="preserve"> getal.</t>
        </r>
      </text>
    </comment>
    <comment ref="L19" authorId="0" shapeId="0" xr:uid="{F99AD2D4-B556-4EA1-BB6E-3F2C0A123A8A}">
      <text>
        <r>
          <rPr>
            <sz val="14"/>
            <color indexed="81"/>
            <rFont val="Trebuchet MS"/>
            <family val="2"/>
          </rPr>
          <t xml:space="preserve">Als je een deel (of je gehele) FOR reservering moet laten vrijvallen zijn er twee mogelijkheden. Het bedrag afstorten in een lijfrente of niet. 
</t>
        </r>
        <r>
          <rPr>
            <b/>
            <sz val="14"/>
            <color indexed="81"/>
            <rFont val="Trebuchet MS"/>
            <family val="2"/>
          </rPr>
          <t xml:space="preserve">Let op: vul hier alleen de afname van de FOR in welke </t>
        </r>
        <r>
          <rPr>
            <b/>
            <u/>
            <sz val="14"/>
            <color indexed="81"/>
            <rFont val="Trebuchet MS"/>
            <family val="2"/>
          </rPr>
          <t>niet</t>
        </r>
        <r>
          <rPr>
            <b/>
            <sz val="14"/>
            <color indexed="81"/>
            <rFont val="Trebuchet MS"/>
            <family val="2"/>
          </rPr>
          <t xml:space="preserve"> is afgestort in een lijfrente. </t>
        </r>
        <r>
          <rPr>
            <sz val="14"/>
            <color indexed="81"/>
            <rFont val="Trebuchet MS"/>
            <family val="2"/>
          </rPr>
          <t xml:space="preserve">
Als je dit bedrag afstort bij BrightPensioen, hoef je geen inkomstenbelasting over deze vrijgevallen reserve te betalen.</t>
        </r>
      </text>
    </comment>
    <comment ref="L20" authorId="0" shapeId="0" xr:uid="{14E3D634-4BF4-4EBA-B549-5BAB6DD94965}">
      <text>
        <r>
          <rPr>
            <sz val="14"/>
            <color indexed="81"/>
            <rFont val="Trebuchet MS"/>
            <family val="2"/>
          </rPr>
          <t xml:space="preserve">Als je een deel (of je gehele) FOR reservering laat vrijvallen zijn er twee mogelijkheden:
1. Afstorten in een lijfrente: Als je dit bedrag afstort bij BrightPensioen, hoef je geen inkomstenbelasting over deze vrijgevallen reserve te betalen. Als je het bedrag dat je laat vrijvallen vóór 1 juli van het volgend jaar afstort naar een lijfrente, dan wordt deze gezien als een lijfrentestorting in hetzelfde belastingjaar als waarin je de FOR hebt laten vrijvallen. Hierdoor telt de hoogte van de FOR niet mee voor op 1 januari van het hierop volgende belastingjaar als box 3 vermogen. 
2. Stort je dit geld niet af als een lijfrente, dan heft de belastingdienst hier progressief inkomsten belasting over in box 1. Je kunt laatste geval, de betaalde inkomstenbelasting over vrijgevallen FOR in latere jaren eventueel alsnog aftrekken via de reserveringsruimte. De reserveringsruimte is echter gemaximeerd waardoor het meerdere jaren kan duren voordat je het volledige belastingvoordeel weer terug hebt ontvangen.
</t>
        </r>
        <r>
          <rPr>
            <sz val="14"/>
            <color rgb="FFFF0000"/>
            <rFont val="Trebuchet MS"/>
            <family val="2"/>
          </rPr>
          <t>LET OP: de belastingdienst rekent op haar website:  (http://www.belastingdienst.nl/rekenhulpen/lijfrentepremie/) met een andere formule dan de formule die bij wet is vastgesteld (wet IB 2001, artikel 3.127, lid 3). Hierdoor bestaat er een afwijking tussen de uitkomst van deze rekentool en de uitkomst op de website van de Belastingdienst. Indien je  gebruik maakt van de FOR raden we je aan ook om op de website van de belastingdienst je jaar- en reserveringsruimte uit te rekenen en bij je belastinginspecteur vooraf goedkeuring aan te vragen op het te storten bedrag indien deze hoger uitvalt dan het bedrag dat via de tool van de Belastingdienst beschikbaar 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 Jakobsen</author>
  </authors>
  <commentList>
    <comment ref="I12" authorId="0" shapeId="0" xr:uid="{6635AD00-746B-4423-8D1A-60DC158F68F6}">
      <text>
        <r>
          <rPr>
            <sz val="14"/>
            <color indexed="81"/>
            <rFont val="Trebuchet MS"/>
            <family val="2"/>
          </rPr>
          <t>Zie je belastingaangifte over het voorgaande belastingjaar</t>
        </r>
      </text>
    </comment>
    <comment ref="L12" authorId="0" shapeId="0" xr:uid="{863DF39A-DA01-405C-BC31-EE9B29425BEB}">
      <text>
        <r>
          <rPr>
            <sz val="14"/>
            <color indexed="81"/>
            <rFont val="Trebuchet MS"/>
            <family val="2"/>
          </rPr>
          <t>Alleen voor IB-ondernemers. Dit is je omzet (excl. BTW)  min jouw bedrijfskosten (zoals kantoorkosten (incl. telefoon, internet, computer, etc.), verkoopkosten (incl. advertentie- en representatiekosten), auto (brandstof, onderhoud en afschrijving), investeringsaftrek, boekhouding en accountant, verzekeringskosten (let op: geen AOV), rentelasten (en ev. -baten) en  overige zakelijke kosten).
N.B. dit is de winst uit onderneming VOOR overige aftrekposten (zoals je FOR, MKB-vrijstelling, zelfstandigen- en/of startersaftrek).</t>
        </r>
      </text>
    </comment>
    <comment ref="O12" authorId="0" shapeId="0" xr:uid="{81A69B3A-AFC6-4945-A69F-88C447F86C31}">
      <text>
        <r>
          <rPr>
            <sz val="14"/>
            <color indexed="81"/>
            <rFont val="Trebuchet MS"/>
            <family val="2"/>
          </rPr>
          <t>Zie je belastingaangifte over het voorgaande belastingjaar</t>
        </r>
      </text>
    </comment>
    <comment ref="M14" authorId="0" shapeId="0" xr:uid="{FC9CCC88-E2B0-4333-9A7B-0A530E874201}">
      <text>
        <r>
          <rPr>
            <sz val="14"/>
            <color indexed="81"/>
            <rFont val="Trebuchet MS"/>
            <family val="2"/>
          </rPr>
          <t>Alleen voor IB-ondernemers die een fiscale oudedagreserve op de balans van hun eenmanszaak of vof aanhouden. 
Voor meer informatie zie brightpensioen.nl/for</t>
        </r>
      </text>
    </comment>
    <comment ref="I18" authorId="0" shapeId="0" xr:uid="{7EBD2DA4-75E7-497B-B874-A46765614FB8}">
      <text>
        <r>
          <rPr>
            <sz val="14"/>
            <color indexed="81"/>
            <rFont val="Trebuchet MS"/>
            <family val="2"/>
          </rPr>
          <t xml:space="preserve">Dit is van toepassing indien je in het voorgaande belastingjaar in loondienst was en deelnam aan een pensioenregeling.
De Factor A  (ook wel pensioenaangroei factor genoemd) kun je vinden op je Uniform Pensioen Overzicht, welke je jaarlijks toegestuurd krijgt door jouw pensioenuitvoerder. 
</t>
        </r>
        <r>
          <rPr>
            <b/>
            <sz val="14"/>
            <color indexed="81"/>
            <rFont val="Trebuchet MS"/>
            <family val="2"/>
          </rPr>
          <t>Let op: hoe hoger je factor A, hoe lager je jaarruimte.</t>
        </r>
      </text>
    </comment>
    <comment ref="L18" authorId="0" shapeId="0" xr:uid="{F911CE3C-AEB5-46B8-A860-CAFE2F0C67C2}">
      <text>
        <r>
          <rPr>
            <sz val="14"/>
            <color indexed="81"/>
            <rFont val="Trebuchet MS"/>
            <family val="2"/>
          </rPr>
          <t xml:space="preserve">Alleen voor IB-ondernemers die een fiscale oudedagreserve op de balans van hun eenmanszaak of vof aanhouden. 
De toename van je oudedagreserve (extra reservering die je denkt te gaan maken of hebt gemaakt in het betreffende belastingjaar) graag invoeren als een </t>
        </r>
        <r>
          <rPr>
            <u/>
            <sz val="14"/>
            <color indexed="81"/>
            <rFont val="Trebuchet MS"/>
            <family val="2"/>
          </rPr>
          <t>positief</t>
        </r>
        <r>
          <rPr>
            <sz val="14"/>
            <color indexed="81"/>
            <rFont val="Trebuchet MS"/>
            <family val="2"/>
          </rPr>
          <t xml:space="preserve"> getal.</t>
        </r>
      </text>
    </comment>
    <comment ref="L19" authorId="0" shapeId="0" xr:uid="{1A979F44-9B45-4522-B907-1ECB9A93B24F}">
      <text>
        <r>
          <rPr>
            <sz val="14"/>
            <color indexed="81"/>
            <rFont val="Trebuchet MS"/>
            <family val="2"/>
          </rPr>
          <t xml:space="preserve">Als je een deel (of je gehele) FOR reservering moet laten vrijvallen zijn er twee mogelijkheden. Het bedrag afstorten in een lijfrente of niet. 
</t>
        </r>
        <r>
          <rPr>
            <b/>
            <sz val="14"/>
            <color indexed="81"/>
            <rFont val="Trebuchet MS"/>
            <family val="2"/>
          </rPr>
          <t xml:space="preserve">Let op: vul hier alleen de afname van de FOR in welke </t>
        </r>
        <r>
          <rPr>
            <b/>
            <u/>
            <sz val="14"/>
            <color indexed="81"/>
            <rFont val="Trebuchet MS"/>
            <family val="2"/>
          </rPr>
          <t>niet</t>
        </r>
        <r>
          <rPr>
            <b/>
            <sz val="14"/>
            <color indexed="81"/>
            <rFont val="Trebuchet MS"/>
            <family val="2"/>
          </rPr>
          <t xml:space="preserve"> is afgestort in een lijfrente. </t>
        </r>
        <r>
          <rPr>
            <sz val="14"/>
            <color indexed="81"/>
            <rFont val="Trebuchet MS"/>
            <family val="2"/>
          </rPr>
          <t xml:space="preserve">
Als je dit bedrag afstort bij BrightPensioen, hoef je geen inkomstenbelasting over deze vrijgevallen reserve te betalen.</t>
        </r>
      </text>
    </comment>
    <comment ref="L20" authorId="0" shapeId="0" xr:uid="{5F7D9589-09FB-4ECA-A22C-41878F6815D0}">
      <text>
        <r>
          <rPr>
            <sz val="14"/>
            <color indexed="81"/>
            <rFont val="Trebuchet MS"/>
            <family val="2"/>
          </rPr>
          <t xml:space="preserve">Als je een deel (of je gehele) FOR reservering laat vrijvallen zijn er twee mogelijkheden:
1. Afstorten in een lijfrente: Als je dit bedrag afstort bij BrightPensioen, hoef je geen inkomstenbelasting over deze vrijgevallen reserve te betalen. Als je het bedrag dat je laat vrijvallen vóór 1 juli van het volgend jaar afstort naar een lijfrente, dan wordt deze gezien als een lijfrentestorting in hetzelfde belastingjaar als waarin je de FOR hebt laten vrijvallen. Hierdoor telt de hoogte van de FOR niet mee voor op 1 januari van het hierop volgende belastingjaar als box 3 vermogen. 
2. Stort je dit geld niet af als een lijfrente, dan heft de belastingdienst hier progressief inkomsten belasting over in box 1. Je kunt laatste geval, de betaalde inkomstenbelasting over vrijgevallen FOR in latere jaren eventueel alsnog aftrekken via de reserveringsruimte. De reserveringsruimte is echter gemaximeerd waardoor het meerdere jaren kan duren voordat je het volledige belastingvoordeel weer terug hebt ontvangen.
</t>
        </r>
        <r>
          <rPr>
            <sz val="14"/>
            <color rgb="FFFF0000"/>
            <rFont val="Trebuchet MS"/>
            <family val="2"/>
          </rPr>
          <t>LET OP: de belastingdienst rekent op haar website:  (http://www.belastingdienst.nl/rekenhulpen/lijfrentepremie/) met een andere formule dan de formule die bij wet is vastgesteld (wet IB 2001, artikel 3.127, lid 3). Hierdoor bestaat er een afwijking tussen de uitkomst van deze rekentool en de uitkomst op de website van de Belastingdienst. Indien je  gebruik maakt van de FOR raden we je aan ook om op de website van de belastingdienst je jaar- en reserveringsruimte uit te rekenen en bij je belastinginspecteur vooraf goedkeuring aan te vragen op het te storten bedrag indien deze hoger uitvalt dan het bedrag dat via de tool van de Belastingdienst beschikbaar 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Karin Jakobsen</author>
  </authors>
  <commentList>
    <comment ref="I12" authorId="0" shapeId="0" xr:uid="{087ECB8E-DEF6-4D8E-B1C6-3FE65531A0D4}">
      <text>
        <r>
          <rPr>
            <sz val="14"/>
            <color indexed="81"/>
            <rFont val="Trebuchet MS"/>
            <family val="2"/>
          </rPr>
          <t>Zie je belastingaangifte over het voorgaande belastingjaar</t>
        </r>
      </text>
    </comment>
    <comment ref="L12" authorId="0" shapeId="0" xr:uid="{3ACD4CDC-D115-4648-8433-3142657DFDD1}">
      <text>
        <r>
          <rPr>
            <sz val="14"/>
            <color indexed="81"/>
            <rFont val="Trebuchet MS"/>
            <family val="2"/>
          </rPr>
          <t>Alleen voor IB-ondernemers. Dit is je omzet (excl. BTW)  min jouw bedrijfskosten (zoals kantoorkosten (incl. telefoon, internet, computer, etc.), verkoopkosten (incl. advertentie- en representatiekosten), auto (brandstof, onderhoud en afschrijving), investeringsaftrek, boekhouding en accountant, verzekeringskosten (let op: geen AOV), rentelasten (en ev. -baten) en  overige zakelijke kosten).
N.B. dit is de winst uit onderneming VOOR overige aftrekposten (zoals je FOR, MKB-vrijstelling, zelfstandigen- en/of startersaftrek).</t>
        </r>
      </text>
    </comment>
    <comment ref="O12" authorId="0" shapeId="0" xr:uid="{80B54B50-B77D-450A-B1D0-409261FFCD9B}">
      <text>
        <r>
          <rPr>
            <sz val="14"/>
            <color indexed="81"/>
            <rFont val="Trebuchet MS"/>
            <family val="2"/>
          </rPr>
          <t>Zie je belastingaangifte over het voorgaande belastingjaar</t>
        </r>
      </text>
    </comment>
    <comment ref="M14" authorId="0" shapeId="0" xr:uid="{2E094158-387F-440D-A122-25A29879868E}">
      <text>
        <r>
          <rPr>
            <sz val="14"/>
            <color indexed="81"/>
            <rFont val="Trebuchet MS"/>
            <family val="2"/>
          </rPr>
          <t>Alleen voor IB-ondernemers die een fiscale oudedagreserve op de balans van hun eenmanszaak of vof aanhouden. 
Voor meer informatie zie brightpensioen.nl/for</t>
        </r>
      </text>
    </comment>
    <comment ref="I18" authorId="0" shapeId="0" xr:uid="{15FEF955-4257-4CE4-A612-1CB0C50D863C}">
      <text>
        <r>
          <rPr>
            <sz val="14"/>
            <color indexed="81"/>
            <rFont val="Trebuchet MS"/>
            <family val="2"/>
          </rPr>
          <t xml:space="preserve">Dit is van toepassing indien je in het voorgaande belastingjaar in loondienst was en deelnam aan een pensioenregeling.
De Factor A  (ook wel pensioenaangroei factor genoemd) kun je vinden op je Uniform Pensioen Overzicht, welke je jaarlijks toegestuurd krijgt door jouw pensioenuitvoerder. 
</t>
        </r>
        <r>
          <rPr>
            <b/>
            <sz val="14"/>
            <color indexed="81"/>
            <rFont val="Trebuchet MS"/>
            <family val="2"/>
          </rPr>
          <t>Let op: hoe hoger je factor A, hoe lager je jaarruimte.</t>
        </r>
      </text>
    </comment>
    <comment ref="L18" authorId="0" shapeId="0" xr:uid="{95C78F87-8B5A-4114-89CB-1D5636391474}">
      <text>
        <r>
          <rPr>
            <sz val="14"/>
            <color indexed="81"/>
            <rFont val="Trebuchet MS"/>
            <family val="2"/>
          </rPr>
          <t xml:space="preserve">Alleen voor IB-ondernemers die een fiscale oudedagreserve op de balans van hun eenmanszaak of vof aanhouden. 
De toename van je oudedagreserve (extra reservering die je denkt te gaan maken of hebt gemaakt in het betreffende belastingjaar) graag invoeren als een </t>
        </r>
        <r>
          <rPr>
            <u/>
            <sz val="14"/>
            <color indexed="81"/>
            <rFont val="Trebuchet MS"/>
            <family val="2"/>
          </rPr>
          <t>positief</t>
        </r>
        <r>
          <rPr>
            <sz val="14"/>
            <color indexed="81"/>
            <rFont val="Trebuchet MS"/>
            <family val="2"/>
          </rPr>
          <t xml:space="preserve"> getal.</t>
        </r>
      </text>
    </comment>
    <comment ref="L19" authorId="0" shapeId="0" xr:uid="{A8722084-20DE-44D1-B1A5-4516E11FC42C}">
      <text>
        <r>
          <rPr>
            <sz val="14"/>
            <color indexed="81"/>
            <rFont val="Trebuchet MS"/>
            <family val="2"/>
          </rPr>
          <t xml:space="preserve">Als je een deel (of je gehele) FOR reservering moet laten vrijvallen zijn er twee mogelijkheden. Het bedrag afstorten in een lijfrente of niet. 
</t>
        </r>
        <r>
          <rPr>
            <b/>
            <sz val="14"/>
            <color indexed="81"/>
            <rFont val="Trebuchet MS"/>
            <family val="2"/>
          </rPr>
          <t xml:space="preserve">Let op: vul hier alleen de afname van de FOR in welke </t>
        </r>
        <r>
          <rPr>
            <b/>
            <u/>
            <sz val="14"/>
            <color indexed="81"/>
            <rFont val="Trebuchet MS"/>
            <family val="2"/>
          </rPr>
          <t>niet</t>
        </r>
        <r>
          <rPr>
            <b/>
            <sz val="14"/>
            <color indexed="81"/>
            <rFont val="Trebuchet MS"/>
            <family val="2"/>
          </rPr>
          <t xml:space="preserve"> is afgestort in een lijfrente. </t>
        </r>
        <r>
          <rPr>
            <sz val="14"/>
            <color indexed="81"/>
            <rFont val="Trebuchet MS"/>
            <family val="2"/>
          </rPr>
          <t xml:space="preserve">
Als je dit bedrag afstort bij BrightPensioen, hoef je geen inkomstenbelasting over deze vrijgevallen reserve te betalen.</t>
        </r>
      </text>
    </comment>
    <comment ref="L20" authorId="0" shapeId="0" xr:uid="{CA2D3E68-3CC8-4D25-9BB7-A2983C97EBB8}">
      <text>
        <r>
          <rPr>
            <sz val="14"/>
            <color indexed="81"/>
            <rFont val="Trebuchet MS"/>
            <family val="2"/>
          </rPr>
          <t xml:space="preserve">Als je een deel (of je gehele) FOR reservering laat vrijvallen zijn er twee mogelijkheden:
1. Afstorten in een lijfrente: Als je dit bedrag afstort bij BrightPensioen, hoef je geen inkomstenbelasting over deze vrijgevallen reserve te betalen. Als je het bedrag dat je laat vrijvallen vóór 1 juli van het volgend jaar afstort naar een lijfrente, dan wordt deze gezien als een lijfrentestorting in hetzelfde belastingjaar als waarin je de FOR hebt laten vrijvallen. Hierdoor telt de hoogte van de FOR niet mee voor op 1 januari van het hierop volgende belastingjaar als box 3 vermogen. 
2. Stort je dit geld niet af als een lijfrente, dan heft de belastingdienst hier progressief inkomsten belasting over in box 1. Je kunt laatste geval, de betaalde inkomstenbelasting over vrijgevallen FOR in latere jaren eventueel alsnog aftrekken via de reserveringsruimte. De reserveringsruimte is echter gemaximeerd waardoor het meerdere jaren kan duren voordat je het volledige belastingvoordeel weer terug hebt ontvangen.
</t>
        </r>
        <r>
          <rPr>
            <sz val="14"/>
            <color rgb="FFFF0000"/>
            <rFont val="Trebuchet MS"/>
            <family val="2"/>
          </rPr>
          <t>LET OP: de belastingdienst rekent op haar website:  (http://www.belastingdienst.nl/rekenhulpen/lijfrentepremie/) met een andere formule dan de formule die bij wet is vastgesteld (wet IB 2001, artikel 3.127, lid 3). Hierdoor bestaat er een afwijking tussen de uitkomst van deze rekentool en de uitkomst op de website van de Belastingdienst. Indien je  gebruik maakt van de FOR raden we je aan ook om op de website van de belastingdienst je jaar- en reserveringsruimte uit te rekenen en bij je belastinginspecteur vooraf goedkeuring aan te vragen op het te storten bedrag indien deze hoger uitvalt dan het bedrag dat via de tool van de Belastingdienst beschikbaar is.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Karin Jakobsen</author>
  </authors>
  <commentList>
    <comment ref="I12" authorId="0" shapeId="0" xr:uid="{DEB781D2-1DA4-4D10-9866-DC568C668030}">
      <text>
        <r>
          <rPr>
            <sz val="14"/>
            <color indexed="81"/>
            <rFont val="Trebuchet MS"/>
            <family val="2"/>
          </rPr>
          <t>Zie je belastingaangifte over het voorgaande belastingjaar</t>
        </r>
      </text>
    </comment>
    <comment ref="L12" authorId="0" shapeId="0" xr:uid="{E4DCF2B2-0ECA-4218-9D6E-CD56D7AB4570}">
      <text>
        <r>
          <rPr>
            <sz val="14"/>
            <color indexed="81"/>
            <rFont val="Trebuchet MS"/>
            <family val="2"/>
          </rPr>
          <t>Alleen voor IB-ondernemers. Dit is je omzet (excl. BTW)  min jouw bedrijfskosten (zoals kantoorkosten (incl. telefoon, internet, computer, etc.), verkoopkosten (incl. advertentie- en representatiekosten), auto (brandstof, onderhoud en afschrijving), investeringsaftrek, boekhouding en accountant, verzekeringskosten (let op: geen AOV), rentelasten (en ev. -baten) en  overige zakelijke kosten).
N.B. dit is de winst uit onderneming VOOR overige aftrekposten (zoals je FOR, MKB-vrijstelling, zelfstandigen- en/of startersaftrek).</t>
        </r>
      </text>
    </comment>
    <comment ref="O12" authorId="0" shapeId="0" xr:uid="{B1F3D3C2-C7E3-4D56-BEA0-696286AED087}">
      <text>
        <r>
          <rPr>
            <sz val="14"/>
            <color indexed="81"/>
            <rFont val="Trebuchet MS"/>
            <family val="2"/>
          </rPr>
          <t>Zie je belastingaangifte over het voorgaande belastingjaar</t>
        </r>
      </text>
    </comment>
    <comment ref="M14" authorId="0" shapeId="0" xr:uid="{0AA8BE67-B71A-400A-A7C4-361F1851E681}">
      <text>
        <r>
          <rPr>
            <sz val="14"/>
            <color indexed="81"/>
            <rFont val="Trebuchet MS"/>
            <family val="2"/>
          </rPr>
          <t>Alleen voor IB-ondernemers die een fiscale oudedagreserve op de balans van hun eenmanszaak of vof aanhouden. 
Voor meer informatie zie brightpensioen.nl/for</t>
        </r>
      </text>
    </comment>
    <comment ref="I18" authorId="0" shapeId="0" xr:uid="{E908A3E8-56C4-4B1B-9633-2034E19FD080}">
      <text>
        <r>
          <rPr>
            <sz val="14"/>
            <color indexed="81"/>
            <rFont val="Trebuchet MS"/>
            <family val="2"/>
          </rPr>
          <t xml:space="preserve">Dit is van toepassing indien je in het voorgaande belastingjaar in loondienst was en deelnam aan een pensioenregeling.
De Factor A  (ook wel pensioenaangroei factor genoemd) kun je vinden op je Uniform Pensioen Overzicht, welke je jaarlijks toegestuurd krijgt door jouw pensioenuitvoerder. 
</t>
        </r>
        <r>
          <rPr>
            <b/>
            <sz val="14"/>
            <color indexed="81"/>
            <rFont val="Trebuchet MS"/>
            <family val="2"/>
          </rPr>
          <t>Let op: hoe hoger je factor A, hoe lager je jaarruimte.</t>
        </r>
      </text>
    </comment>
    <comment ref="L18" authorId="0" shapeId="0" xr:uid="{801FFE55-A8D8-4383-B15A-57F66B3A71B3}">
      <text>
        <r>
          <rPr>
            <sz val="14"/>
            <color indexed="81"/>
            <rFont val="Trebuchet MS"/>
            <family val="2"/>
          </rPr>
          <t xml:space="preserve">Alleen voor IB-ondernemers die een fiscale oudedagreserve op de balans van hun eenmanszaak of vof aanhouden. 
De toename van je oudedagreserve (extra reservering die je denkt te gaan maken of hebt gemaakt in het betreffende belastingjaar) graag invoeren als een </t>
        </r>
        <r>
          <rPr>
            <u/>
            <sz val="14"/>
            <color indexed="81"/>
            <rFont val="Trebuchet MS"/>
            <family val="2"/>
          </rPr>
          <t>positief</t>
        </r>
        <r>
          <rPr>
            <sz val="14"/>
            <color indexed="81"/>
            <rFont val="Trebuchet MS"/>
            <family val="2"/>
          </rPr>
          <t xml:space="preserve"> getal.</t>
        </r>
      </text>
    </comment>
    <comment ref="L19" authorId="0" shapeId="0" xr:uid="{3879A0FA-9628-423D-9060-F0FC09E14B3A}">
      <text>
        <r>
          <rPr>
            <sz val="14"/>
            <color indexed="81"/>
            <rFont val="Trebuchet MS"/>
            <family val="2"/>
          </rPr>
          <t xml:space="preserve">Als je een deel (of je gehele) FOR reservering moet laten vrijvallen zijn er twee mogelijkheden. Het bedrag afstorten in een lijfrente of niet. 
</t>
        </r>
        <r>
          <rPr>
            <b/>
            <sz val="14"/>
            <color indexed="81"/>
            <rFont val="Trebuchet MS"/>
            <family val="2"/>
          </rPr>
          <t xml:space="preserve">Let op: vul hier alleen de afname van de FOR in welke </t>
        </r>
        <r>
          <rPr>
            <b/>
            <u/>
            <sz val="14"/>
            <color indexed="81"/>
            <rFont val="Trebuchet MS"/>
            <family val="2"/>
          </rPr>
          <t>niet</t>
        </r>
        <r>
          <rPr>
            <b/>
            <sz val="14"/>
            <color indexed="81"/>
            <rFont val="Trebuchet MS"/>
            <family val="2"/>
          </rPr>
          <t xml:space="preserve"> is afgestort in een lijfrente. </t>
        </r>
        <r>
          <rPr>
            <sz val="14"/>
            <color indexed="81"/>
            <rFont val="Trebuchet MS"/>
            <family val="2"/>
          </rPr>
          <t xml:space="preserve">
Als je dit bedrag afstort bij BrightPensioen, hoef je geen inkomstenbelasting over deze vrijgevallen reserve te betalen.</t>
        </r>
      </text>
    </comment>
    <comment ref="L20" authorId="0" shapeId="0" xr:uid="{38C2A5CA-F918-4585-9C82-AC5FF997DD9A}">
      <text>
        <r>
          <rPr>
            <sz val="14"/>
            <color indexed="81"/>
            <rFont val="Trebuchet MS"/>
            <family val="2"/>
          </rPr>
          <t xml:space="preserve">Als je een deel (of je gehele) FOR reservering laat vrijvallen zijn er twee mogelijkheden:
1. Afstorten in een lijfrente: Als je dit bedrag afstort bij BrightPensioen, hoef je geen inkomstenbelasting over deze vrijgevallen reserve te betalen. Als je het bedrag dat je laat vrijvallen vóór 1 juli van het volgend jaar afstort naar een lijfrente, dan wordt deze gezien als een lijfrentestorting in hetzelfde belastingjaar als waarin je de FOR hebt laten vrijvallen. Hierdoor telt de hoogte van de FOR niet mee voor op 1 januari van het hierop volgende belastingjaar als box 3 vermogen. 
2. Stort je dit geld niet af als een lijfrente, dan heft de belastingdienst hier progressief inkomsten belasting over in box 1. Je kunt laatste geval, de betaalde inkomstenbelasting over vrijgevallen FOR in latere jaren eventueel alsnog aftrekken via de reserveringsruimte. De reserveringsruimte is echter gemaximeerd waardoor het meerdere jaren kan duren voordat je het volledige belastingvoordeel weer terug hebt ontvangen.
</t>
        </r>
        <r>
          <rPr>
            <sz val="14"/>
            <color rgb="FFFF0000"/>
            <rFont val="Trebuchet MS"/>
            <family val="2"/>
          </rPr>
          <t>LET OP: de belastingdienst rekent op haar website:  (http://www.belastingdienst.nl/rekenhulpen/lijfrentepremie/) met een andere formule dan de formule die bij wet is vastgesteld (wet IB 2001, artikel 3.127, lid 3). Hierdoor bestaat er een afwijking tussen de uitkomst van deze rekentool en de uitkomst op de website van de Belastingdienst. Indien je  gebruik maakt van de FOR raden we je aan ook om op de website van de belastingdienst je jaar- en reserveringsruimte uit te rekenen en bij je belastinginspecteur vooraf goedkeuring aan te vragen op het te storten bedrag indien deze hoger uitvalt dan het bedrag dat via de tool van de Belastingdienst beschikbaar is.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Karin Jakobsen</author>
  </authors>
  <commentList>
    <comment ref="I12" authorId="0" shapeId="0" xr:uid="{95F98C32-F448-4486-BCB6-9E6C80A2BE04}">
      <text>
        <r>
          <rPr>
            <sz val="14"/>
            <color indexed="81"/>
            <rFont val="Trebuchet MS"/>
            <family val="2"/>
          </rPr>
          <t>Zie je belastingaangifte over het voorgaande belastingjaar</t>
        </r>
      </text>
    </comment>
    <comment ref="L12" authorId="0" shapeId="0" xr:uid="{FEB7B64B-AF15-4B4F-8589-28DBB3B34466}">
      <text>
        <r>
          <rPr>
            <sz val="14"/>
            <color indexed="81"/>
            <rFont val="Trebuchet MS"/>
            <family val="2"/>
          </rPr>
          <t>Alleen voor IB-ondernemers. Dit is je omzet (excl. BTW)  min jouw bedrijfskosten (zoals kantoorkosten (incl. telefoon, internet, computer, etc.), verkoopkosten (incl. advertentie- en representatiekosten), auto (brandstof, onderhoud en afschrijving), investeringsaftrek, boekhouding en accountant, verzekeringskosten (let op: geen AOV), rentelasten (en ev. -baten) en  overige zakelijke kosten).
N.B. dit is de winst uit onderneming VOOR overige aftrekposten (zoals je FOR, MKB-vrijstelling, zelfstandigen- en/of startersaftrek).</t>
        </r>
      </text>
    </comment>
    <comment ref="O12" authorId="0" shapeId="0" xr:uid="{5FEADB11-96CE-4646-8D17-F04669824EDF}">
      <text>
        <r>
          <rPr>
            <sz val="14"/>
            <color indexed="81"/>
            <rFont val="Trebuchet MS"/>
            <family val="2"/>
          </rPr>
          <t>Zie je belastingaangifte over het voorgaande belastingjaar</t>
        </r>
      </text>
    </comment>
    <comment ref="M14" authorId="0" shapeId="0" xr:uid="{CC5DD01E-DE1D-4D00-B283-A695B83EBA2F}">
      <text>
        <r>
          <rPr>
            <sz val="14"/>
            <color indexed="81"/>
            <rFont val="Trebuchet MS"/>
            <family val="2"/>
          </rPr>
          <t>Alleen voor IB-ondernemers die een fiscale oudedagreserve op de balans van hun eenmanszaak of vof aanhouden. 
Voor meer informatie zie brightpensioen.nl/for</t>
        </r>
      </text>
    </comment>
    <comment ref="I18" authorId="0" shapeId="0" xr:uid="{B1332821-F46A-4511-9B98-AE55415F98CA}">
      <text>
        <r>
          <rPr>
            <sz val="14"/>
            <color indexed="81"/>
            <rFont val="Trebuchet MS"/>
            <family val="2"/>
          </rPr>
          <t xml:space="preserve">Dit is van toepassing indien je in het voorgaande belastingjaar in loondienst was en deelnam aan een pensioenregeling.
De Factor A  (ook wel pensioenaangroei factor genoemd) kun je vinden op je Uniform Pensioen Overzicht, welke je jaarlijks toegestuurd krijgt door jouw pensioenuitvoerder. 
</t>
        </r>
        <r>
          <rPr>
            <b/>
            <sz val="14"/>
            <color indexed="81"/>
            <rFont val="Trebuchet MS"/>
            <family val="2"/>
          </rPr>
          <t>Let op: hoe hoger je factor A, hoe lager je jaarruimte.</t>
        </r>
      </text>
    </comment>
    <comment ref="L18" authorId="0" shapeId="0" xr:uid="{7346F5FE-1916-4C55-9B2D-318C78747FBB}">
      <text>
        <r>
          <rPr>
            <sz val="14"/>
            <color indexed="81"/>
            <rFont val="Trebuchet MS"/>
            <family val="2"/>
          </rPr>
          <t xml:space="preserve">Alleen voor IB-ondernemers die een fiscale oudedagreserve op de balans van hun eenmanszaak of vof aanhouden. 
De toename van je oudedagreserve (extra reservering die je denkt te gaan maken of hebt gemaakt in het betreffende belastingjaar) graag invoeren als een </t>
        </r>
        <r>
          <rPr>
            <u/>
            <sz val="14"/>
            <color indexed="81"/>
            <rFont val="Trebuchet MS"/>
            <family val="2"/>
          </rPr>
          <t>positief</t>
        </r>
        <r>
          <rPr>
            <sz val="14"/>
            <color indexed="81"/>
            <rFont val="Trebuchet MS"/>
            <family val="2"/>
          </rPr>
          <t xml:space="preserve"> getal.</t>
        </r>
      </text>
    </comment>
    <comment ref="L19" authorId="0" shapeId="0" xr:uid="{AF396400-D930-4FD9-8A8E-9798B6D5DBE8}">
      <text>
        <r>
          <rPr>
            <sz val="14"/>
            <color indexed="81"/>
            <rFont val="Trebuchet MS"/>
            <family val="2"/>
          </rPr>
          <t xml:space="preserve">Als je een deel (of je gehele) FOR reservering moet laten vrijvallen zijn er twee mogelijkheden. Het bedrag afstorten in een lijfrente of niet. 
</t>
        </r>
        <r>
          <rPr>
            <b/>
            <sz val="14"/>
            <color indexed="81"/>
            <rFont val="Trebuchet MS"/>
            <family val="2"/>
          </rPr>
          <t xml:space="preserve">Let op: vul hier alleen de afname van de FOR in welke </t>
        </r>
        <r>
          <rPr>
            <b/>
            <u/>
            <sz val="14"/>
            <color indexed="81"/>
            <rFont val="Trebuchet MS"/>
            <family val="2"/>
          </rPr>
          <t>niet</t>
        </r>
        <r>
          <rPr>
            <b/>
            <sz val="14"/>
            <color indexed="81"/>
            <rFont val="Trebuchet MS"/>
            <family val="2"/>
          </rPr>
          <t xml:space="preserve"> is afgestort in een lijfrente. </t>
        </r>
        <r>
          <rPr>
            <sz val="14"/>
            <color indexed="81"/>
            <rFont val="Trebuchet MS"/>
            <family val="2"/>
          </rPr>
          <t xml:space="preserve">
Als je dit bedrag afstort bij BrightPensioen, hoef je geen inkomstenbelasting over deze vrijgevallen reserve te betalen.</t>
        </r>
      </text>
    </comment>
    <comment ref="L20" authorId="0" shapeId="0" xr:uid="{D5732027-43B1-473B-9746-1DDEFC11B5ED}">
      <text>
        <r>
          <rPr>
            <sz val="14"/>
            <color indexed="81"/>
            <rFont val="Trebuchet MS"/>
            <family val="2"/>
          </rPr>
          <t xml:space="preserve">Als je een deel (of je gehele) FOR reservering laat vrijvallen zijn er twee mogelijkheden:
1. Afstorten in een lijfrente: Als je dit bedrag afstort bij BrightPensioen, hoef je geen inkomstenbelasting over deze vrijgevallen reserve te betalen. Als je het bedrag dat je laat vrijvallen vóór 1 juli van het volgend jaar afstort naar een lijfrente, dan wordt deze gezien als een lijfrentestorting in hetzelfde belastingjaar als waarin je de FOR hebt laten vrijvallen. Hierdoor telt de hoogte van de FOR niet mee voor op 1 januari van het hierop volgende belastingjaar als box 3 vermogen. 
2. Stort je dit geld niet af als een lijfrente, dan heft de belastingdienst hier progressief inkomsten belasting over in box 1. Je kunt laatste geval, de betaalde inkomstenbelasting over vrijgevallen FOR in latere jaren eventueel alsnog aftrekken via de reserveringsruimte. De reserveringsruimte is echter gemaximeerd waardoor het meerdere jaren kan duren voordat je het volledige belastingvoordeel weer terug hebt ontvangen.
</t>
        </r>
        <r>
          <rPr>
            <sz val="14"/>
            <color rgb="FFFF0000"/>
            <rFont val="Trebuchet MS"/>
            <family val="2"/>
          </rPr>
          <t>LET OP: de belastingdienst rekent op haar website:  (http://www.belastingdienst.nl/rekenhulpen/lijfrentepremie/) met een andere formule dan de formule die bij wet is vastgesteld (wet IB 2001, artikel 3.127, lid 3). Hierdoor bestaat er een afwijking tussen de uitkomst van deze rekentool en de uitkomst op de website van de Belastingdienst. Indien je  gebruik maakt van de FOR raden we je aan ook om op de website van de belastingdienst je jaar- en reserveringsruimte uit te rekenen en bij je belastinginspecteur vooraf goedkeuring aan te vragen op het te storten bedrag indien deze hoger uitvalt dan het bedrag dat via de tool van de Belastingdienst beschikbaar is.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Karin Jakobsen</author>
  </authors>
  <commentList>
    <comment ref="I12" authorId="0" shapeId="0" xr:uid="{0E336FF1-7717-4305-8633-EA9A6A4D0468}">
      <text>
        <r>
          <rPr>
            <sz val="14"/>
            <color indexed="81"/>
            <rFont val="Trebuchet MS"/>
            <family val="2"/>
          </rPr>
          <t>Zie je belastingaangifte over het voorgaande belastingjaar</t>
        </r>
      </text>
    </comment>
    <comment ref="L12" authorId="0" shapeId="0" xr:uid="{9C973A20-C29E-461D-ABC2-20F47B954C87}">
      <text>
        <r>
          <rPr>
            <sz val="14"/>
            <color indexed="81"/>
            <rFont val="Trebuchet MS"/>
            <family val="2"/>
          </rPr>
          <t>Alleen voor IB-ondernemers. Dit is je omzet (excl. BTW)  min jouw bedrijfskosten (zoals kantoorkosten (incl. telefoon, internet, computer, etc.), verkoopkosten (incl. advertentie- en representatiekosten), auto (brandstof, onderhoud en afschrijving), investeringsaftrek, boekhouding en accountant, verzekeringskosten (let op: geen AOV), rentelasten (en ev. -baten) en  overige zakelijke kosten).
N.B. dit is de winst uit onderneming VOOR overige aftrekposten (zoals je FOR, MKB-vrijstelling, zelfstandigen- en/of startersaftrek).</t>
        </r>
      </text>
    </comment>
    <comment ref="O12" authorId="0" shapeId="0" xr:uid="{23E9F393-85F9-496E-A98B-AE919EEDE36F}">
      <text>
        <r>
          <rPr>
            <sz val="14"/>
            <color indexed="81"/>
            <rFont val="Trebuchet MS"/>
            <family val="2"/>
          </rPr>
          <t>Zie je belastingaangifte over het voorgaande belastingjaar</t>
        </r>
      </text>
    </comment>
    <comment ref="M14" authorId="0" shapeId="0" xr:uid="{EC543898-EBFB-497B-9982-F6ED91FD8344}">
      <text>
        <r>
          <rPr>
            <sz val="14"/>
            <color indexed="81"/>
            <rFont val="Trebuchet MS"/>
            <family val="2"/>
          </rPr>
          <t>Alleen voor IB-ondernemers die een fiscale oudedagreserve op de balans van hun eenmanszaak of vof aanhouden. 
Voor meer informatie zie brightpensioen.nl/for</t>
        </r>
      </text>
    </comment>
    <comment ref="I18" authorId="0" shapeId="0" xr:uid="{EC64055A-09AC-42FE-8093-F23B06AD79E1}">
      <text>
        <r>
          <rPr>
            <sz val="14"/>
            <color indexed="81"/>
            <rFont val="Trebuchet MS"/>
            <family val="2"/>
          </rPr>
          <t xml:space="preserve">Dit is van toepassing indien je in het voorgaande belastingjaar in loondienst was en deelnam aan een pensioenregeling.
De Factor A  (ook wel pensioenaangroei factor genoemd) kun je vinden op je Uniform Pensioen Overzicht, welke je jaarlijks toegestuurd krijgt door jouw pensioenuitvoerder. 
</t>
        </r>
        <r>
          <rPr>
            <b/>
            <sz val="14"/>
            <color indexed="81"/>
            <rFont val="Trebuchet MS"/>
            <family val="2"/>
          </rPr>
          <t>Let op: hoe hoger je factor A, hoe lager je jaarruimte.</t>
        </r>
      </text>
    </comment>
    <comment ref="L18" authorId="0" shapeId="0" xr:uid="{C6E9200E-EF73-4D4F-9576-454C4F295F5C}">
      <text>
        <r>
          <rPr>
            <sz val="14"/>
            <color indexed="81"/>
            <rFont val="Trebuchet MS"/>
            <family val="2"/>
          </rPr>
          <t xml:space="preserve">Alleen voor IB-ondernemers die een fiscale oudedagreserve op de balans van hun eenmanszaak of vof aanhouden. 
De toename van je oudedagreserve (extra reservering die je denkt te gaan maken of hebt gemaakt in het betreffende belastingjaar) graag invoeren als een </t>
        </r>
        <r>
          <rPr>
            <u/>
            <sz val="14"/>
            <color indexed="81"/>
            <rFont val="Trebuchet MS"/>
            <family val="2"/>
          </rPr>
          <t>positief</t>
        </r>
        <r>
          <rPr>
            <sz val="14"/>
            <color indexed="81"/>
            <rFont val="Trebuchet MS"/>
            <family val="2"/>
          </rPr>
          <t xml:space="preserve"> getal.</t>
        </r>
      </text>
    </comment>
    <comment ref="L19" authorId="0" shapeId="0" xr:uid="{9F545F9B-8710-43D6-A3D9-4AF79B5EFE2C}">
      <text>
        <r>
          <rPr>
            <sz val="14"/>
            <color indexed="81"/>
            <rFont val="Trebuchet MS"/>
            <family val="2"/>
          </rPr>
          <t xml:space="preserve">Als je een deel (of je gehele) FOR reservering moet laten vrijvallen zijn er twee mogelijkheden. Het bedrag afstorten in een lijfrente of niet. 
</t>
        </r>
        <r>
          <rPr>
            <b/>
            <sz val="14"/>
            <color indexed="81"/>
            <rFont val="Trebuchet MS"/>
            <family val="2"/>
          </rPr>
          <t xml:space="preserve">Let op: vul hier alleen de afname van de FOR in welke </t>
        </r>
        <r>
          <rPr>
            <b/>
            <u/>
            <sz val="14"/>
            <color indexed="81"/>
            <rFont val="Trebuchet MS"/>
            <family val="2"/>
          </rPr>
          <t>niet</t>
        </r>
        <r>
          <rPr>
            <b/>
            <sz val="14"/>
            <color indexed="81"/>
            <rFont val="Trebuchet MS"/>
            <family val="2"/>
          </rPr>
          <t xml:space="preserve"> is afgestort in een lijfrente. </t>
        </r>
        <r>
          <rPr>
            <sz val="14"/>
            <color indexed="81"/>
            <rFont val="Trebuchet MS"/>
            <family val="2"/>
          </rPr>
          <t xml:space="preserve">
Als je dit bedrag afstort bij BrightPensioen, hoef je geen inkomstenbelasting over deze vrijgevallen reserve te betalen.</t>
        </r>
      </text>
    </comment>
    <comment ref="L20" authorId="0" shapeId="0" xr:uid="{5E874CCC-DF95-46D2-B190-636C94D1D6E6}">
      <text>
        <r>
          <rPr>
            <sz val="14"/>
            <color indexed="81"/>
            <rFont val="Trebuchet MS"/>
            <family val="2"/>
          </rPr>
          <t xml:space="preserve">Als je een deel (of je gehele) FOR reservering laat vrijvallen zijn er twee mogelijkheden:
1. Afstorten in een lijfrente: Als je dit bedrag afstort bij BrightPensioen, hoef je geen inkomstenbelasting over deze vrijgevallen reserve te betalen. Als je het bedrag dat je laat vrijvallen vóór 1 juli van het volgend jaar afstort naar een lijfrente, dan wordt deze gezien als een lijfrentestorting in hetzelfde belastingjaar als waarin je de FOR hebt laten vrijvallen. Hierdoor telt de hoogte van de FOR niet mee voor op 1 januari van het hierop volgende belastingjaar als box 3 vermogen. 
2. Stort je dit geld niet af als een lijfrente, dan heft de belastingdienst hier progressief inkomsten belasting over in box 1. Je kunt laatste geval, de betaalde inkomstenbelasting over vrijgevallen FOR in latere jaren eventueel alsnog aftrekken via de reserveringsruimte. De reserveringsruimte is echter gemaximeerd waardoor het meerdere jaren kan duren voordat je het volledige belastingvoordeel weer terug hebt ontvangen.
</t>
        </r>
        <r>
          <rPr>
            <sz val="14"/>
            <color rgb="FFFF0000"/>
            <rFont val="Trebuchet MS"/>
            <family val="2"/>
          </rPr>
          <t>LET OP: de belastingdienst rekent op haar website:  (http://www.belastingdienst.nl/rekenhulpen/lijfrentepremie/) met een andere formule dan de formule die bij wet is vastgesteld (wet IB 2001, artikel 3.127, lid 3). Hierdoor bestaat er een afwijking tussen de uitkomst van deze rekentool en de uitkomst op de website van de Belastingdienst. Indien je  gebruik maakt van de FOR raden we je aan ook om op de website van de belastingdienst je jaar- en reserveringsruimte uit te rekenen en bij je belastinginspecteur vooraf goedkeuring aan te vragen op het te storten bedrag indien deze hoger uitvalt dan het bedrag dat via de tool van de Belastingdienst beschikbaar is.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Karin Jakobsen</author>
  </authors>
  <commentList>
    <comment ref="I12" authorId="0" shapeId="0" xr:uid="{A8E6981E-271F-4B1F-8CEA-255754606FD3}">
      <text>
        <r>
          <rPr>
            <sz val="14"/>
            <color indexed="81"/>
            <rFont val="Trebuchet MS"/>
            <family val="2"/>
          </rPr>
          <t>Zie je belastingaangifte over het voorgaande belastingjaar</t>
        </r>
      </text>
    </comment>
    <comment ref="L12" authorId="0" shapeId="0" xr:uid="{244A4123-39A1-4090-8ACC-9C18F2BB3229}">
      <text>
        <r>
          <rPr>
            <sz val="14"/>
            <color indexed="81"/>
            <rFont val="Trebuchet MS"/>
            <family val="2"/>
          </rPr>
          <t>Alleen voor IB-ondernemers. Dit is je omzet (excl. BTW)  min jouw bedrijfskosten (zoals kantoorkosten (incl. telefoon, internet, computer, etc.), verkoopkosten (incl. advertentie- en representatiekosten), auto (brandstof, onderhoud en afschrijving), investeringsaftrek, boekhouding en accountant, verzekeringskosten (let op: geen AOV), rentelasten (en ev. -baten) en  overige zakelijke kosten).
N.B. dit is de winst uit onderneming VOOR overige aftrekposten (zoals je FOR, MKB-vrijstelling, zelfstandigen- en/of startersaftrek).</t>
        </r>
      </text>
    </comment>
    <comment ref="O12" authorId="0" shapeId="0" xr:uid="{F1F7114E-CE3D-408A-B101-892D18E57647}">
      <text>
        <r>
          <rPr>
            <sz val="14"/>
            <color indexed="81"/>
            <rFont val="Trebuchet MS"/>
            <family val="2"/>
          </rPr>
          <t>Zie je belastingaangifte over het voorgaande belastingjaar</t>
        </r>
      </text>
    </comment>
    <comment ref="M14" authorId="0" shapeId="0" xr:uid="{B5656EA7-9E92-4EE4-92DF-DF7FD2ED862E}">
      <text>
        <r>
          <rPr>
            <sz val="14"/>
            <color indexed="81"/>
            <rFont val="Trebuchet MS"/>
            <family val="2"/>
          </rPr>
          <t>Alleen voor IB-ondernemers die een fiscale oudedagreserve op de balans van hun eenmanszaak of vof aanhouden. 
Voor meer informatie zie brightpensioen.nl/for</t>
        </r>
      </text>
    </comment>
    <comment ref="I18" authorId="0" shapeId="0" xr:uid="{75FC4B04-54CD-451E-ADAC-0759D5779E3F}">
      <text>
        <r>
          <rPr>
            <sz val="14"/>
            <color indexed="81"/>
            <rFont val="Trebuchet MS"/>
            <family val="2"/>
          </rPr>
          <t xml:space="preserve">Dit is van toepassing indien je in het voorgaande belastingjaar in loondienst was en deelnam aan een pensioenregeling.
De Factor A  (ook wel pensioenaangroei factor genoemd) kun je vinden op je Uniform Pensioen Overzicht, welke je jaarlijks toegestuurd krijgt door jouw pensioenuitvoerder. 
</t>
        </r>
        <r>
          <rPr>
            <b/>
            <sz val="14"/>
            <color indexed="81"/>
            <rFont val="Trebuchet MS"/>
            <family val="2"/>
          </rPr>
          <t>Let op: hoe hoger je factor A, hoe lager je jaarruimte.</t>
        </r>
      </text>
    </comment>
    <comment ref="L18" authorId="0" shapeId="0" xr:uid="{322B8900-6889-46B7-B799-486F13E7EA40}">
      <text>
        <r>
          <rPr>
            <sz val="14"/>
            <color indexed="81"/>
            <rFont val="Trebuchet MS"/>
            <family val="2"/>
          </rPr>
          <t xml:space="preserve">Alleen voor IB-ondernemers die een fiscale oudedagreserve op de balans van hun eenmanszaak of vof aanhouden. 
De toename van je oudedagreserve (extra reservering die je denkt te gaan maken of hebt gemaakt in het betreffende belastingjaar) graag invoeren als een </t>
        </r>
        <r>
          <rPr>
            <u/>
            <sz val="14"/>
            <color indexed="81"/>
            <rFont val="Trebuchet MS"/>
            <family val="2"/>
          </rPr>
          <t>positief</t>
        </r>
        <r>
          <rPr>
            <sz val="14"/>
            <color indexed="81"/>
            <rFont val="Trebuchet MS"/>
            <family val="2"/>
          </rPr>
          <t xml:space="preserve"> getal.</t>
        </r>
      </text>
    </comment>
    <comment ref="L19" authorId="0" shapeId="0" xr:uid="{C095C541-658A-4791-8ADE-429FCF2B2842}">
      <text>
        <r>
          <rPr>
            <sz val="14"/>
            <color indexed="81"/>
            <rFont val="Trebuchet MS"/>
            <family val="2"/>
          </rPr>
          <t xml:space="preserve">Als je een deel (of je gehele) FOR reservering moet laten vrijvallen zijn er twee mogelijkheden. Het bedrag afstorten in een lijfrente of niet. 
</t>
        </r>
        <r>
          <rPr>
            <b/>
            <sz val="14"/>
            <color indexed="81"/>
            <rFont val="Trebuchet MS"/>
            <family val="2"/>
          </rPr>
          <t xml:space="preserve">Let op: vul hier alleen de afname van de FOR in welke </t>
        </r>
        <r>
          <rPr>
            <b/>
            <u/>
            <sz val="14"/>
            <color indexed="81"/>
            <rFont val="Trebuchet MS"/>
            <family val="2"/>
          </rPr>
          <t>niet</t>
        </r>
        <r>
          <rPr>
            <b/>
            <sz val="14"/>
            <color indexed="81"/>
            <rFont val="Trebuchet MS"/>
            <family val="2"/>
          </rPr>
          <t xml:space="preserve"> is afgestort in een lijfrente. </t>
        </r>
        <r>
          <rPr>
            <sz val="14"/>
            <color indexed="81"/>
            <rFont val="Trebuchet MS"/>
            <family val="2"/>
          </rPr>
          <t xml:space="preserve">
Als je dit bedrag afstort bij BrightPensioen, hoef je geen inkomstenbelasting over deze vrijgevallen reserve te betalen.</t>
        </r>
      </text>
    </comment>
    <comment ref="L20" authorId="0" shapeId="0" xr:uid="{0CF00D63-6353-4EE2-95AD-3BB72194E863}">
      <text>
        <r>
          <rPr>
            <sz val="14"/>
            <color indexed="81"/>
            <rFont val="Trebuchet MS"/>
            <family val="2"/>
          </rPr>
          <t xml:space="preserve">Als je een deel (of je gehele) FOR reservering laat vrijvallen zijn er twee mogelijkheden:
1. Afstorten in een lijfrente: Als je dit bedrag afstort bij BrightPensioen, hoef je geen inkomstenbelasting over deze vrijgevallen reserve te betalen. Als je het bedrag dat je laat vrijvallen vóór 1 juli van het volgend jaar afstort naar een lijfrente, dan wordt deze gezien als een lijfrentestorting in hetzelfde belastingjaar als waarin je de FOR hebt laten vrijvallen. Hierdoor telt de hoogte van de FOR niet mee voor op 1 januari van het hierop volgende belastingjaar als box 3 vermogen. 
2. Stort je dit geld niet af als een lijfrente, dan heft de belastingdienst hier progressief inkomsten belasting over in box 1. Je kunt laatste geval, de betaalde inkomstenbelasting over vrijgevallen FOR in latere jaren eventueel alsnog aftrekken via de reserveringsruimte. De reserveringsruimte is echter gemaximeerd waardoor het meerdere jaren kan duren voordat je het volledige belastingvoordeel weer terug hebt ontvangen.
</t>
        </r>
        <r>
          <rPr>
            <sz val="14"/>
            <color rgb="FFFF0000"/>
            <rFont val="Trebuchet MS"/>
            <family val="2"/>
          </rPr>
          <t>LET OP: de belastingdienst rekent op haar website:  (http://www.belastingdienst.nl/rekenhulpen/lijfrentepremie/) met een andere formule dan de formule die bij wet is vastgesteld (wet IB 2001, artikel 3.127, lid 3). Hierdoor bestaat er een afwijking tussen de uitkomst van deze rekentool en de uitkomst op de website van de Belastingdienst. Indien je  gebruik maakt van de FOR raden we je aan ook om op de website van de belastingdienst je jaar- en reserveringsruimte uit te rekenen en bij je belastinginspecteur vooraf goedkeuring aan te vragen op het te storten bedrag indien deze hoger uitvalt dan het bedrag dat via de tool van de Belastingdienst beschikbaar is.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Karin Jakobsen</author>
  </authors>
  <commentList>
    <comment ref="I12" authorId="0" shapeId="0" xr:uid="{61834CA7-4567-4BC5-9937-B1297CBB9D15}">
      <text>
        <r>
          <rPr>
            <sz val="14"/>
            <color indexed="81"/>
            <rFont val="Trebuchet MS"/>
            <family val="2"/>
          </rPr>
          <t>Zie je belastingaangifte over het voorgaande belastingjaar</t>
        </r>
      </text>
    </comment>
    <comment ref="L12" authorId="0" shapeId="0" xr:uid="{CAB64D34-A897-4FDF-8269-49C662378F75}">
      <text>
        <r>
          <rPr>
            <sz val="14"/>
            <color indexed="81"/>
            <rFont val="Trebuchet MS"/>
            <family val="2"/>
          </rPr>
          <t>Alleen voor IB-ondernemers. Dit is je omzet (excl. BTW)  min jouw bedrijfskosten (zoals kantoorkosten (incl. telefoon, internet, computer, etc.), verkoopkosten (incl. advertentie- en representatiekosten), auto (brandstof, onderhoud en afschrijving), investeringsaftrek, boekhouding en accountant, verzekeringskosten (let op: geen AOV), rentelasten (en ev. -baten) en  overige zakelijke kosten).
N.B. dit is de winst uit onderneming VOOR overige aftrekposten (zoals je FOR, MKB-vrijstelling, zelfstandigen- en/of startersaftrek).</t>
        </r>
      </text>
    </comment>
    <comment ref="O12" authorId="0" shapeId="0" xr:uid="{A93F9ECC-6A3A-4EAC-BB26-0BFB7F3F4057}">
      <text>
        <r>
          <rPr>
            <sz val="14"/>
            <color indexed="81"/>
            <rFont val="Trebuchet MS"/>
            <family val="2"/>
          </rPr>
          <t>Zie je belastingaangifte over het voorgaande belastingjaar</t>
        </r>
      </text>
    </comment>
    <comment ref="M14" authorId="0" shapeId="0" xr:uid="{C7670948-E384-49D2-9BD9-7208FE2C422E}">
      <text>
        <r>
          <rPr>
            <sz val="14"/>
            <color indexed="81"/>
            <rFont val="Trebuchet MS"/>
            <family val="2"/>
          </rPr>
          <t>Alleen voor IB-ondernemers die een fiscale oudedagreserve op de balans van hun eenmanszaak of vof aanhouden. 
Voor meer informatie zie brightpensioen.nl/for</t>
        </r>
      </text>
    </comment>
    <comment ref="I18" authorId="0" shapeId="0" xr:uid="{A77CBD30-45DA-41A9-A7A5-CE285DBE578B}">
      <text>
        <r>
          <rPr>
            <sz val="14"/>
            <color indexed="81"/>
            <rFont val="Trebuchet MS"/>
            <family val="2"/>
          </rPr>
          <t xml:space="preserve">Dit is van toepassing indien je in het voorgaande belastingjaar in loondienst was en deelnam aan een pensioenregeling.
De Factor A  (ook wel pensioenaangroei factor genoemd) kun je vinden op je Uniform Pensioen Overzicht, welke je jaarlijks toegestuurd krijgt door jouw pensioenuitvoerder. 
</t>
        </r>
        <r>
          <rPr>
            <b/>
            <sz val="14"/>
            <color indexed="81"/>
            <rFont val="Trebuchet MS"/>
            <family val="2"/>
          </rPr>
          <t>Let op: hoe hoger je factor A, hoe lager je jaarruimte.</t>
        </r>
      </text>
    </comment>
    <comment ref="L18" authorId="0" shapeId="0" xr:uid="{D3DFA3D6-C33C-4997-962E-3321A6556021}">
      <text>
        <r>
          <rPr>
            <sz val="14"/>
            <color indexed="81"/>
            <rFont val="Trebuchet MS"/>
            <family val="2"/>
          </rPr>
          <t xml:space="preserve">Alleen voor IB-ondernemers die een fiscale oudedagreserve op de balans van hun eenmanszaak of vof aanhouden. 
De toename van je oudedagreserve (extra reservering die je denkt te gaan maken of hebt gemaakt in het betreffende belastingjaar) graag invoeren als een </t>
        </r>
        <r>
          <rPr>
            <u/>
            <sz val="14"/>
            <color indexed="81"/>
            <rFont val="Trebuchet MS"/>
            <family val="2"/>
          </rPr>
          <t>positief</t>
        </r>
        <r>
          <rPr>
            <sz val="14"/>
            <color indexed="81"/>
            <rFont val="Trebuchet MS"/>
            <family val="2"/>
          </rPr>
          <t xml:space="preserve"> getal.</t>
        </r>
      </text>
    </comment>
    <comment ref="L19" authorId="0" shapeId="0" xr:uid="{784684A2-75A6-42D2-B20A-6E3953EC8A95}">
      <text>
        <r>
          <rPr>
            <sz val="14"/>
            <color indexed="81"/>
            <rFont val="Trebuchet MS"/>
            <family val="2"/>
          </rPr>
          <t xml:space="preserve">Als je een deel (of je gehele) FOR reservering moet laten vrijvallen zijn er twee mogelijkheden. Het bedrag afstorten in een lijfrente of niet. 
</t>
        </r>
        <r>
          <rPr>
            <b/>
            <sz val="14"/>
            <color indexed="81"/>
            <rFont val="Trebuchet MS"/>
            <family val="2"/>
          </rPr>
          <t xml:space="preserve">Let op: vul hier alleen de afname van de FOR in welke </t>
        </r>
        <r>
          <rPr>
            <b/>
            <u/>
            <sz val="14"/>
            <color indexed="81"/>
            <rFont val="Trebuchet MS"/>
            <family val="2"/>
          </rPr>
          <t>niet</t>
        </r>
        <r>
          <rPr>
            <b/>
            <sz val="14"/>
            <color indexed="81"/>
            <rFont val="Trebuchet MS"/>
            <family val="2"/>
          </rPr>
          <t xml:space="preserve"> is afgestort in een lijfrente. </t>
        </r>
        <r>
          <rPr>
            <sz val="14"/>
            <color indexed="81"/>
            <rFont val="Trebuchet MS"/>
            <family val="2"/>
          </rPr>
          <t xml:space="preserve">
Als je dit bedrag afstort bij BrightPensioen, hoef je geen inkomstenbelasting over deze vrijgevallen reserve te betalen.</t>
        </r>
      </text>
    </comment>
    <comment ref="L20" authorId="0" shapeId="0" xr:uid="{8AC16D30-0A6D-44F5-B020-4EB74140A4E4}">
      <text>
        <r>
          <rPr>
            <sz val="14"/>
            <color indexed="81"/>
            <rFont val="Trebuchet MS"/>
            <family val="2"/>
          </rPr>
          <t xml:space="preserve">Als je een deel (of je gehele) FOR reservering laat vrijvallen zijn er twee mogelijkheden:
1. Afstorten in een lijfrente: Als je dit bedrag afstort bij BrightPensioen, hoef je geen inkomstenbelasting over deze vrijgevallen reserve te betalen. Als je het bedrag dat je laat vrijvallen vóór 1 juli van het volgend jaar afstort naar een lijfrente, dan wordt deze gezien als een lijfrentestorting in hetzelfde belastingjaar als waarin je de FOR hebt laten vrijvallen. Hierdoor telt de hoogte van de FOR niet mee voor op 1 januari van het hierop volgende belastingjaar als box 3 vermogen. 
2. Stort je dit geld niet af als een lijfrente, dan heft de belastingdienst hier progressief inkomsten belasting over in box 1. Je kunt laatste geval, de betaalde inkomstenbelasting over vrijgevallen FOR in latere jaren eventueel alsnog aftrekken via de reserveringsruimte. De reserveringsruimte is echter gemaximeerd waardoor het meerdere jaren kan duren voordat je het volledige belastingvoordeel weer terug hebt ontvangen.
</t>
        </r>
        <r>
          <rPr>
            <sz val="14"/>
            <color rgb="FFFF0000"/>
            <rFont val="Trebuchet MS"/>
            <family val="2"/>
          </rPr>
          <t>LET OP: de belastingdienst rekent op haar website:  (http://www.belastingdienst.nl/rekenhulpen/lijfrentepremie/) met een andere formule dan de formule die bij wet is vastgesteld (wet IB 2001, artikel 3.127, lid 3). Hierdoor bestaat er een afwijking tussen de uitkomst van deze rekentool en de uitkomst op de website van de Belastingdienst. Indien je  gebruik maakt van de FOR raden we je aan ook om op de website van de belastingdienst je jaar- en reserveringsruimte uit te rekenen en bij je belastinginspecteur vooraf goedkeuring aan te vragen op het te storten bedrag indien deze hoger uitvalt dan het bedrag dat via de tool van de Belastingdienst beschikbaar is.</t>
        </r>
      </text>
    </comment>
    <comment ref="J38" authorId="0" shapeId="0" xr:uid="{442B0A63-C102-42D9-A2EF-A76013B6E41A}">
      <text>
        <r>
          <rPr>
            <sz val="11"/>
            <color indexed="81"/>
            <rFont val="Tahoma"/>
            <family val="2"/>
          </rPr>
          <t xml:space="preserve">Vul hier het totaal aan onbenutte jaarruimtes in waarvan je nog wel in de jaren erna gebruik hebt gemaakt via de reserveringsruimte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Karin Jakobsen</author>
  </authors>
  <commentList>
    <comment ref="I12" authorId="0" shapeId="0" xr:uid="{8C0593ED-9B80-46EC-B3A7-3BA1C1A46274}">
      <text>
        <r>
          <rPr>
            <sz val="14"/>
            <color indexed="81"/>
            <rFont val="Trebuchet MS"/>
            <family val="2"/>
          </rPr>
          <t>Zie je belastingaangifte over het voorgaande belastingjaar</t>
        </r>
      </text>
    </comment>
    <comment ref="L12" authorId="0" shapeId="0" xr:uid="{509330C1-8E32-49F7-A4F8-4B96626B94E8}">
      <text>
        <r>
          <rPr>
            <sz val="14"/>
            <color indexed="81"/>
            <rFont val="Trebuchet MS"/>
            <family val="2"/>
          </rPr>
          <t>Alleen voor IB-ondernemers. Dit is je omzet (excl. BTW)  min jouw bedrijfskosten (zoals kantoorkosten (incl. telefoon, internet, computer, etc.), verkoopkosten (incl. advertentie- en representatiekosten), auto (brandstof, onderhoud en afschrijving), investeringsaftrek, boekhouding en accountant, verzekeringskosten (let op: geen AOV), rentelasten (en ev. -baten) en  overige zakelijke kosten).
N.B. dit is de winst uit onderneming VOOR overige aftrekposten (zoals je FOR, MKB-vrijstelling, zelfstandigen- en/of startersaftrek).</t>
        </r>
      </text>
    </comment>
    <comment ref="O12" authorId="0" shapeId="0" xr:uid="{780AB8A8-1E1C-4ACB-AA90-F3A2A7D4D3AE}">
      <text>
        <r>
          <rPr>
            <sz val="14"/>
            <color indexed="81"/>
            <rFont val="Trebuchet MS"/>
            <family val="2"/>
          </rPr>
          <t>Zie je belastingaangifte over het voorgaande belastingjaar</t>
        </r>
      </text>
    </comment>
    <comment ref="M14" authorId="0" shapeId="0" xr:uid="{AE400287-F227-4C9C-84F5-88A78B7D730F}">
      <text>
        <r>
          <rPr>
            <sz val="14"/>
            <color indexed="81"/>
            <rFont val="Trebuchet MS"/>
            <family val="2"/>
          </rPr>
          <t>Alleen voor IB-ondernemers die een fiscale oudedagreserve op de balans van hun eenmanszaak of vof aanhouden. 
Voor meer informatie zie brightpensioen.nl/for</t>
        </r>
      </text>
    </comment>
    <comment ref="I18" authorId="0" shapeId="0" xr:uid="{FF867FFC-6548-444A-91B7-BB2D3871EE02}">
      <text>
        <r>
          <rPr>
            <sz val="14"/>
            <color indexed="81"/>
            <rFont val="Trebuchet MS"/>
            <family val="2"/>
          </rPr>
          <t xml:space="preserve">Dit is van toepassing indien je in het voorgaande belastingjaar in loondienst was en deelnam aan een pensioenregeling.
De Factor A  (ook wel pensioenaangroei factor genoemd) kun je vinden op je Uniform Pensioen Overzicht, welke je jaarlijks toegestuurd krijgt door jouw pensioenuitvoerder. 
</t>
        </r>
        <r>
          <rPr>
            <b/>
            <sz val="14"/>
            <color indexed="81"/>
            <rFont val="Trebuchet MS"/>
            <family val="2"/>
          </rPr>
          <t>Let op: hoe hoger je factor A, hoe lager je jaarruimte.</t>
        </r>
      </text>
    </comment>
    <comment ref="L18" authorId="0" shapeId="0" xr:uid="{3A814501-7E1C-43C7-B05B-68713DFD8967}">
      <text>
        <r>
          <rPr>
            <sz val="14"/>
            <color indexed="81"/>
            <rFont val="Trebuchet MS"/>
            <family val="2"/>
          </rPr>
          <t xml:space="preserve">Alleen voor IB-ondernemers die een fiscale oudedagreserve op de balans van hun eenmanszaak of vof aanhouden. 
De toename van je oudedagreserve (extra reservering die je denkt te gaan maken of hebt gemaakt in het betreffende belastingjaar) graag invoeren als een </t>
        </r>
        <r>
          <rPr>
            <u/>
            <sz val="14"/>
            <color indexed="81"/>
            <rFont val="Trebuchet MS"/>
            <family val="2"/>
          </rPr>
          <t>positief</t>
        </r>
        <r>
          <rPr>
            <sz val="14"/>
            <color indexed="81"/>
            <rFont val="Trebuchet MS"/>
            <family val="2"/>
          </rPr>
          <t xml:space="preserve"> getal.</t>
        </r>
      </text>
    </comment>
    <comment ref="L19" authorId="0" shapeId="0" xr:uid="{20BCE9D0-573B-44F1-B6C5-0E814FF019B6}">
      <text>
        <r>
          <rPr>
            <sz val="14"/>
            <color indexed="81"/>
            <rFont val="Trebuchet MS"/>
            <family val="2"/>
          </rPr>
          <t xml:space="preserve">Als je een deel (of je gehele) FOR reservering moet laten vrijvallen zijn er twee mogelijkheden. Het bedrag afstorten in een lijfrente of niet. 
</t>
        </r>
        <r>
          <rPr>
            <b/>
            <sz val="14"/>
            <color indexed="81"/>
            <rFont val="Trebuchet MS"/>
            <family val="2"/>
          </rPr>
          <t xml:space="preserve">Let op: vul hier alleen de afname van de FOR in welke </t>
        </r>
        <r>
          <rPr>
            <b/>
            <u/>
            <sz val="14"/>
            <color indexed="81"/>
            <rFont val="Trebuchet MS"/>
            <family val="2"/>
          </rPr>
          <t>niet</t>
        </r>
        <r>
          <rPr>
            <b/>
            <sz val="14"/>
            <color indexed="81"/>
            <rFont val="Trebuchet MS"/>
            <family val="2"/>
          </rPr>
          <t xml:space="preserve"> is afgestort in een lijfrente. </t>
        </r>
        <r>
          <rPr>
            <sz val="14"/>
            <color indexed="81"/>
            <rFont val="Trebuchet MS"/>
            <family val="2"/>
          </rPr>
          <t xml:space="preserve">
Als je dit bedrag afstort bij BrightPensioen, hoef je geen inkomstenbelasting over deze vrijgevallen reserve te betalen.</t>
        </r>
      </text>
    </comment>
    <comment ref="L20" authorId="0" shapeId="0" xr:uid="{C506F118-EA00-4314-B1A5-6C2E9D1C453B}">
      <text>
        <r>
          <rPr>
            <sz val="14"/>
            <color indexed="81"/>
            <rFont val="Trebuchet MS"/>
            <family val="2"/>
          </rPr>
          <t xml:space="preserve">Als je een deel (of je gehele) FOR reservering laat vrijvallen zijn er twee mogelijkheden:
1. Afstorten in een lijfrente: Als je dit bedrag afstort bij BrightPensioen, hoef je geen inkomstenbelasting over deze vrijgevallen reserve te betalen. Als je het bedrag dat je laat vrijvallen vóór 1 juli van het volgend jaar afstort naar een lijfrente, dan wordt deze gezien als een lijfrentestorting in hetzelfde belastingjaar als waarin je de FOR hebt laten vrijvallen. Hierdoor telt de hoogte van de FOR niet mee voor op 1 januari van het hierop volgende belastingjaar als box 3 vermogen. 
2. Stort je dit geld niet af als een lijfrente, dan heft de belastingdienst hier progressief inkomsten belasting over in box 1. Je kunt laatste geval, de betaalde inkomstenbelasting over vrijgevallen FOR in latere jaren eventueel alsnog aftrekken via de reserveringsruimte. De reserveringsruimte is echter gemaximeerd waardoor het meerdere jaren kan duren voordat je het volledige belastingvoordeel weer terug hebt ontvangen.
</t>
        </r>
        <r>
          <rPr>
            <sz val="14"/>
            <color rgb="FFFF0000"/>
            <rFont val="Trebuchet MS"/>
            <family val="2"/>
          </rPr>
          <t>LET OP: de belastingdienst rekent op haar website:  (http://www.belastingdienst.nl/rekenhulpen/lijfrentepremie/) met een andere formule dan de formule die bij wet is vastgesteld (wet IB 2001, artikel 3.127, lid 3). Hierdoor bestaat er een afwijking tussen de uitkomst van deze rekentool en de uitkomst op de website van de Belastingdienst. Indien je  gebruik maakt van de FOR raden we je aan ook om op de website van de belastingdienst je jaar- en reserveringsruimte uit te rekenen en bij je belastinginspecteur vooraf goedkeuring aan te vragen op het te storten bedrag indien deze hoger uitvalt dan het bedrag dat via de tool van de Belastingdienst beschikbaar is.</t>
        </r>
      </text>
    </comment>
  </commentList>
</comments>
</file>

<file path=xl/sharedStrings.xml><?xml version="1.0" encoding="utf-8"?>
<sst xmlns="http://schemas.openxmlformats.org/spreadsheetml/2006/main" count="445" uniqueCount="75">
  <si>
    <t>Percentage</t>
  </si>
  <si>
    <t>Franchise</t>
  </si>
  <si>
    <t>Jaarruimte</t>
  </si>
  <si>
    <t>Maximaal</t>
  </si>
  <si>
    <t>maximaal</t>
  </si>
  <si>
    <t>waarvan gebruikte reserveringsruimte:</t>
  </si>
  <si>
    <t>Ongebruikte jaarruimtes afgelopen 7 jaren</t>
  </si>
  <si>
    <t>Belasting-jaar</t>
  </si>
  <si>
    <t>Premie-grondslag</t>
  </si>
  <si>
    <t>AOW franchise</t>
  </si>
  <si>
    <t>Factor A multiple</t>
  </si>
  <si>
    <t>Reserveringsruimte</t>
  </si>
  <si>
    <t>Maximale</t>
  </si>
  <si>
    <t>Jaarruimte (% premie-grondslag)</t>
  </si>
  <si>
    <t>Gebruikte gegevens</t>
  </si>
  <si>
    <t>Multiple factor A</t>
  </si>
  <si>
    <t>Vanaf leeftijd hoger reserveringsruimte</t>
  </si>
  <si>
    <t>jaar</t>
  </si>
  <si>
    <t>maanden</t>
  </si>
  <si>
    <t>jaren</t>
  </si>
  <si>
    <t>Hogere reserveringsruimte?</t>
  </si>
  <si>
    <t>FOR %</t>
  </si>
  <si>
    <t>Max. FOR</t>
  </si>
  <si>
    <t>Dotatie</t>
  </si>
  <si>
    <t>Fiscale Oudedagreserve</t>
  </si>
  <si>
    <t>voorgaande jaar</t>
  </si>
  <si>
    <t>Ongebruikte jaarruimtes over voor de komende jaren:</t>
  </si>
  <si>
    <t>Leeftijd begin jaar:</t>
  </si>
  <si>
    <t>AOW leeftijd:</t>
  </si>
  <si>
    <t>Jaarruimte (mogelijk na AOW)?</t>
  </si>
  <si>
    <t>inkomensgrens voor max. aftrekbaarheid</t>
  </si>
  <si>
    <t>10 jaar voor de AOW leeftijd</t>
  </si>
  <si>
    <t>Zie: https://brightpensioen.nl/disclaimer/</t>
  </si>
  <si>
    <t>Netto pensioen staffels</t>
  </si>
  <si>
    <t>tot:</t>
  </si>
  <si>
    <t>Max. pensioengevend</t>
  </si>
  <si>
    <t>inkomen</t>
  </si>
  <si>
    <t>Geboortedatum</t>
  </si>
  <si>
    <t>reserveringsruimte</t>
  </si>
  <si>
    <t>reservering 55/56+</t>
  </si>
  <si>
    <t>reservering 55/56-</t>
  </si>
  <si>
    <t>We hopen dat de tool je heeft geholpen tijd en geld te besparen!</t>
  </si>
  <si>
    <t>Tip: combineer slim de oudedagsreserve met jaarruimte voor maximale flexibiliteit</t>
  </si>
  <si>
    <t>NB: Deze tool is gebaseerd op wettelijke bepalingen en informatie verstrekt door het ministerie van Financiën. De rekenhulp van de belastingdienst hanteert de AOW leeftijd van het voorgaande jaar en niet (zoals de wet en het ministerie voorschrijven) de AOW leeftijd van het lopende jaar.</t>
  </si>
  <si>
    <t>De winst uit onderneming die je in de rekenhulp van de belastingdienst invult, is de winst uit onderneming NA aftrek van de FOR. In deze tool vul je de winst uit onderneming VOOR aftrek van de FOR in. Deze is ook voor ondernemersaftrek (voor starters en zelfstandigen) en mkb-vrijstelling.</t>
  </si>
  <si>
    <t>versie 2021_v02a</t>
  </si>
  <si>
    <t>11 jaar voor de AOW leeftijd</t>
  </si>
  <si>
    <t>12 jaar voor de AOW leeftijd</t>
  </si>
  <si>
    <t>13 jaar voor de AOW leeftijd</t>
  </si>
  <si>
    <t>14 jaar voor de AOW leeftijd</t>
  </si>
  <si>
    <t>15 jaar voor de AOW leeftijd</t>
  </si>
  <si>
    <t>16 jaar voor de AOW leeftijd</t>
  </si>
  <si>
    <t>Overig belastbaar inkomen</t>
  </si>
  <si>
    <t>Premiegrondslag in 2021</t>
  </si>
  <si>
    <t xml:space="preserve">Pensioen opgebouwd via </t>
  </si>
  <si>
    <t>bedrijfspensioen?</t>
  </si>
  <si>
    <t>Uit loondienst</t>
  </si>
  <si>
    <t>Belastingjaar</t>
  </si>
  <si>
    <t>Uit Onderneming</t>
  </si>
  <si>
    <t xml:space="preserve">Gebruik gemaakt van de </t>
  </si>
  <si>
    <t>oudedagsreserve ("FOR")</t>
  </si>
  <si>
    <t>Jaarruimte percentage</t>
  </si>
  <si>
    <t>en verder</t>
  </si>
  <si>
    <t>waarvan gebruikte jaarruimte:</t>
  </si>
  <si>
    <t>Premiegrondslag in 2022</t>
  </si>
  <si>
    <t>Premiegrondslag in 2020</t>
  </si>
  <si>
    <t>Premiegrondslag in 2019</t>
  </si>
  <si>
    <t>Premiegrondslag in 2018</t>
  </si>
  <si>
    <t>Premiegrondslag in 2017</t>
  </si>
  <si>
    <t>Premiegrondslag in 2016</t>
  </si>
  <si>
    <t>Premiegrondslag in 2023</t>
  </si>
  <si>
    <t>NB: Deze tool is gebaseerd op wettelijke bepalingen en informatie verstrekt door het ministerie van Financiën. De rekenhulp van de Belastingdienst</t>
  </si>
  <si>
    <t>hanteert de AOW-leeftijd van het voorgaande jaar en niet (zoals de wet en het ministerie voorschrijven) de AOW-leeftijd van het lopende jaar.</t>
  </si>
  <si>
    <t>De winst uit onderneming die je in de rekenhulp van de Belastingdienst invult, is de winst uit onderneming NA aftrek van de FOR. In deze tool vul je</t>
  </si>
  <si>
    <t>de winst uit onderneming VOOR aftrek van de FOR in. Deze (winst) is ook voor ondernemersaftrek (voor starters en zelfstandigen) en mkb-vrijstelling.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</si>
</sst>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 &quot;€&quot;\ * #,##0.00_ ;_ &quot;€&quot;\ * \-#,##0.00_ ;_ &quot;€&quot;\ * &quot;-&quot;??_ ;_ @_ "/>
    <numFmt numFmtId="164" formatCode="&quot;€&quot;#,##0_-;[Red]&quot;€&quot;#,##0\-"/>
    <numFmt numFmtId="165" formatCode="_-&quot;€&quot;* #,##0.00_-;_-&quot;€&quot;* #,##0.00\-;_-&quot;€&quot;* &quot;-&quot;??_-;_-@_-"/>
    <numFmt numFmtId="166" formatCode="_-* #,##0.00_-;_-* #,##0.00\-;_-* &quot;-&quot;??_-;_-@_-"/>
    <numFmt numFmtId="167" formatCode="_-&quot;€&quot;* #,##0_-;_-&quot;€&quot;* #,##0\-;_-&quot;€&quot;* &quot;-&quot;??_-;_-@_-"/>
    <numFmt numFmtId="168" formatCode="0.0%"/>
    <numFmt numFmtId="169" formatCode="_-* #,##0.0_-;_-* #,##0.0\-;_-* &quot;-&quot;??_-;_-@_-"/>
    <numFmt numFmtId="170" formatCode="_-[$€-2]\ * #,##0_-;_-[$€-2]\ * #,##0\-;_-[$€-2]\ * &quot;-&quot;??_-;_-@_-"/>
    <numFmt numFmtId="171" formatCode="_-* #,##0_-;_-* #,##0\-;_-* &quot;-&quot;??_-;_-@_-"/>
    <numFmt numFmtId="172" formatCode="&quot;Ja&quot;;;&quot;Nee&quot;"/>
    <numFmt numFmtId="173" formatCode="_-* #,##0.0000_-;_-* #,##0.0000\-;_-* &quot;-&quot;??_-;_-@_-"/>
    <numFmt numFmtId="174" formatCode="_-* #,##0_-;\-* #,##0_-;_-* &quot;-&quot;??_-;_-@_-"/>
    <numFmt numFmtId="175" formatCode="_(&quot;€&quot;\ * #,##0.00_);_(&quot;€&quot;\ * \(#,##0.00\);_(&quot;€&quot;\ * &quot;-&quot;??_);_(@_)"/>
    <numFmt numFmtId="176" formatCode="_(&quot;€&quot;\ * #,##0_);_(&quot;€&quot;\ * \(#,##0\);_(&quot;€&quot;\ * &quot;-&quot;??_);_(@_)"/>
    <numFmt numFmtId="177" formatCode="d/mm/yyyy;@"/>
  </numFmts>
  <fonts count="47"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rgb="FF000000"/>
      <name val="Calibri"/>
      <family val="2"/>
      <scheme val="minor"/>
    </font>
    <font>
      <sz val="12"/>
      <name val="Calibri"/>
      <family val="2"/>
      <scheme val="minor"/>
    </font>
    <font>
      <sz val="14"/>
      <color indexed="81"/>
      <name val="Trebuchet MS"/>
      <family val="2"/>
    </font>
    <font>
      <b/>
      <sz val="14"/>
      <color indexed="81"/>
      <name val="Trebuchet MS"/>
      <family val="2"/>
    </font>
    <font>
      <u/>
      <sz val="14"/>
      <color indexed="81"/>
      <name val="Trebuchet MS"/>
      <family val="2"/>
    </font>
    <font>
      <sz val="14"/>
      <color rgb="FFFF0000"/>
      <name val="Trebuchet MS"/>
      <family val="2"/>
    </font>
    <font>
      <b/>
      <u/>
      <sz val="14"/>
      <color indexed="81"/>
      <name val="Trebuchet MS"/>
      <family val="2"/>
    </font>
    <font>
      <sz val="11"/>
      <color indexed="81"/>
      <name val="Tahoma"/>
      <family val="2"/>
    </font>
    <font>
      <sz val="12"/>
      <color rgb="FF0070C0"/>
      <name val="Calibri"/>
      <family val="2"/>
      <scheme val="minor"/>
    </font>
    <font>
      <sz val="12"/>
      <color theme="1"/>
      <name val="Arial"/>
      <family val="2"/>
    </font>
    <font>
      <sz val="14"/>
      <name val="Arial"/>
      <family val="2"/>
    </font>
    <font>
      <b/>
      <sz val="14"/>
      <name val="Arial"/>
      <family val="2"/>
    </font>
    <font>
      <sz val="14"/>
      <color rgb="FF660066"/>
      <name val="Arial"/>
      <family val="2"/>
    </font>
    <font>
      <sz val="14"/>
      <color theme="0" tint="-0.499984740745262"/>
      <name val="Arial"/>
      <family val="2"/>
    </font>
    <font>
      <b/>
      <sz val="12"/>
      <color theme="1"/>
      <name val="Arial"/>
      <family val="2"/>
    </font>
    <font>
      <b/>
      <sz val="18"/>
      <name val="Arial"/>
      <family val="2"/>
    </font>
    <font>
      <b/>
      <sz val="18"/>
      <color theme="1"/>
      <name val="Arial"/>
      <family val="2"/>
    </font>
    <font>
      <i/>
      <sz val="12"/>
      <name val="Arial"/>
      <family val="2"/>
    </font>
    <font>
      <sz val="14"/>
      <color rgb="FF0070C0"/>
      <name val="Arial"/>
      <family val="2"/>
    </font>
    <font>
      <sz val="12"/>
      <name val="Arial"/>
      <family val="2"/>
    </font>
    <font>
      <b/>
      <sz val="12"/>
      <color rgb="FF0070C0"/>
      <name val="Arial"/>
      <family val="2"/>
    </font>
    <font>
      <b/>
      <sz val="12"/>
      <name val="Arial"/>
      <family val="2"/>
    </font>
    <font>
      <sz val="12"/>
      <color rgb="FF0070C0"/>
      <name val="Arial"/>
      <family val="2"/>
    </font>
    <font>
      <b/>
      <sz val="12"/>
      <color rgb="FFE9007A"/>
      <name val="Arial"/>
      <family val="2"/>
    </font>
    <font>
      <b/>
      <sz val="14"/>
      <color rgb="FF101B26"/>
      <name val="Arial"/>
      <family val="2"/>
    </font>
    <font>
      <sz val="14"/>
      <color theme="6"/>
      <name val="Arial"/>
      <family val="2"/>
    </font>
    <font>
      <b/>
      <sz val="14"/>
      <color rgb="FFE9007A"/>
      <name val="Arial"/>
      <family val="2"/>
    </font>
    <font>
      <i/>
      <sz val="14"/>
      <name val="Arial"/>
      <family val="2"/>
    </font>
    <font>
      <b/>
      <sz val="14"/>
      <color rgb="FF808080"/>
      <name val="Arial"/>
      <family val="2"/>
    </font>
    <font>
      <b/>
      <sz val="14"/>
      <color theme="1"/>
      <name val="Arial"/>
      <family val="2"/>
    </font>
    <font>
      <sz val="14"/>
      <color rgb="FF808080"/>
      <name val="Arial"/>
      <family val="2"/>
    </font>
    <font>
      <b/>
      <sz val="12"/>
      <color theme="5"/>
      <name val="Arial"/>
      <family val="2"/>
    </font>
    <font>
      <sz val="12"/>
      <color rgb="FFE9007A"/>
      <name val="Arial"/>
      <family val="2"/>
    </font>
    <font>
      <sz val="12"/>
      <color rgb="FF808080"/>
      <name val="Arial"/>
      <family val="2"/>
    </font>
    <font>
      <b/>
      <sz val="12"/>
      <color rgb="FF808080"/>
      <name val="Arial"/>
      <family val="2"/>
    </font>
    <font>
      <u/>
      <sz val="14"/>
      <color rgb="FF118CD6"/>
      <name val="Arial"/>
      <family val="2"/>
    </font>
    <font>
      <sz val="14"/>
      <color rgb="FFE9007A"/>
      <name val="Arial"/>
      <family val="2"/>
    </font>
    <font>
      <b/>
      <sz val="12"/>
      <color theme="1" tint="0.499984740745262"/>
      <name val="Arial"/>
      <family val="2"/>
    </font>
    <font>
      <sz val="11"/>
      <color theme="1"/>
      <name val="Arial"/>
      <family val="2"/>
    </font>
  </fonts>
  <fills count="11">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FF"/>
        <bgColor rgb="FF000000"/>
      </patternFill>
    </fill>
    <fill>
      <patternFill patternType="solid">
        <fgColor theme="7" tint="0.79998168889431442"/>
        <bgColor indexed="64"/>
      </patternFill>
    </fill>
    <fill>
      <patternFill patternType="solid">
        <fgColor rgb="FFDDF9FF"/>
        <bgColor indexed="64"/>
      </patternFill>
    </fill>
    <fill>
      <patternFill patternType="solid">
        <fgColor rgb="FFDDF9FF"/>
        <bgColor rgb="FF000000"/>
      </patternFill>
    </fill>
    <fill>
      <patternFill patternType="solid">
        <fgColor rgb="FFF6D6E4"/>
        <bgColor indexed="64"/>
      </patternFill>
    </fill>
    <fill>
      <patternFill patternType="solid">
        <fgColor rgb="FFF6D6E4"/>
        <bgColor rgb="FF000000"/>
      </patternFill>
    </fill>
    <fill>
      <patternFill patternType="solid">
        <fgColor theme="0"/>
        <bgColor rgb="FF000000"/>
      </patternFill>
    </fill>
  </fills>
  <borders count="2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ck">
        <color theme="0"/>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264">
    <xf numFmtId="0" fontId="0" fillId="0" borderId="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75" fontId="1"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4" fillId="2" borderId="0" xfId="0" applyFont="1" applyFill="1"/>
    <xf numFmtId="0" fontId="0" fillId="2" borderId="0" xfId="0" applyFill="1"/>
    <xf numFmtId="164" fontId="0" fillId="2" borderId="0" xfId="0" applyNumberFormat="1" applyFill="1"/>
    <xf numFmtId="10" fontId="0" fillId="2" borderId="0" xfId="0" applyNumberFormat="1" applyFill="1"/>
    <xf numFmtId="0" fontId="3" fillId="2" borderId="0" xfId="0" applyFont="1" applyFill="1" applyAlignment="1">
      <alignment horizontal="right" vertical="top" wrapText="1"/>
    </xf>
    <xf numFmtId="0" fontId="3" fillId="2" borderId="0" xfId="0" applyFont="1" applyFill="1" applyAlignment="1">
      <alignment horizontal="right" vertical="top"/>
    </xf>
    <xf numFmtId="167" fontId="0" fillId="2" borderId="0" xfId="2" applyNumberFormat="1" applyFont="1" applyFill="1"/>
    <xf numFmtId="0" fontId="0" fillId="2" borderId="0" xfId="0" applyFill="1" applyAlignment="1">
      <alignment horizontal="right"/>
    </xf>
    <xf numFmtId="168" fontId="0" fillId="2" borderId="0" xfId="0" applyNumberFormat="1" applyFill="1"/>
    <xf numFmtId="170" fontId="0" fillId="2" borderId="0" xfId="2" applyNumberFormat="1" applyFont="1" applyFill="1" applyAlignment="1">
      <alignment horizontal="right"/>
    </xf>
    <xf numFmtId="167" fontId="0" fillId="2" borderId="0" xfId="0" applyNumberFormat="1" applyFill="1"/>
    <xf numFmtId="0" fontId="0" fillId="3" borderId="0" xfId="0" applyFill="1"/>
    <xf numFmtId="10" fontId="0" fillId="3" borderId="0" xfId="0" applyNumberFormat="1" applyFill="1"/>
    <xf numFmtId="170" fontId="0" fillId="3" borderId="0" xfId="2" applyNumberFormat="1" applyFont="1" applyFill="1" applyAlignment="1">
      <alignment horizontal="right"/>
    </xf>
    <xf numFmtId="165" fontId="0" fillId="2" borderId="0" xfId="0" applyNumberFormat="1" applyFill="1"/>
    <xf numFmtId="0" fontId="8" fillId="4" borderId="0" xfId="0" applyFont="1" applyFill="1"/>
    <xf numFmtId="167" fontId="0" fillId="0" borderId="0" xfId="2" applyNumberFormat="1" applyFont="1"/>
    <xf numFmtId="10" fontId="0" fillId="0" borderId="0" xfId="0" applyNumberFormat="1"/>
    <xf numFmtId="168" fontId="0" fillId="0" borderId="0" xfId="0" applyNumberFormat="1"/>
    <xf numFmtId="170" fontId="0" fillId="0" borderId="0" xfId="2" applyNumberFormat="1" applyFont="1" applyAlignment="1">
      <alignment horizontal="right"/>
    </xf>
    <xf numFmtId="0" fontId="3" fillId="2" borderId="0" xfId="0" applyFont="1" applyFill="1"/>
    <xf numFmtId="168" fontId="0" fillId="0" borderId="0" xfId="3" applyNumberFormat="1" applyFont="1"/>
    <xf numFmtId="0" fontId="9" fillId="2" borderId="0" xfId="0" applyFont="1" applyFill="1"/>
    <xf numFmtId="44" fontId="0" fillId="2" borderId="0" xfId="0" applyNumberFormat="1" applyFill="1"/>
    <xf numFmtId="2" fontId="0" fillId="2" borderId="0" xfId="0" applyNumberFormat="1" applyFill="1"/>
    <xf numFmtId="167" fontId="0" fillId="0" borderId="0" xfId="2" applyNumberFormat="1" applyFont="1" applyFill="1"/>
    <xf numFmtId="174" fontId="0" fillId="2" borderId="0" xfId="0" applyNumberFormat="1" applyFill="1"/>
    <xf numFmtId="170" fontId="0" fillId="0" borderId="0" xfId="2" applyNumberFormat="1" applyFont="1" applyFill="1" applyAlignment="1">
      <alignment horizontal="right"/>
    </xf>
    <xf numFmtId="167" fontId="16" fillId="2" borderId="0" xfId="0" applyNumberFormat="1" applyFont="1" applyFill="1"/>
    <xf numFmtId="167" fontId="16" fillId="0" borderId="0" xfId="0" applyNumberFormat="1" applyFont="1"/>
    <xf numFmtId="167" fontId="16" fillId="0" borderId="0" xfId="2" applyNumberFormat="1" applyFont="1"/>
    <xf numFmtId="167" fontId="16" fillId="0" borderId="0" xfId="2" applyNumberFormat="1" applyFont="1" applyFill="1"/>
    <xf numFmtId="167" fontId="16" fillId="3" borderId="0" xfId="2" applyNumberFormat="1" applyFont="1" applyFill="1"/>
    <xf numFmtId="0" fontId="16" fillId="2" borderId="0" xfId="0" applyFont="1" applyFill="1"/>
    <xf numFmtId="0" fontId="16" fillId="0" borderId="0" xfId="0" applyFont="1"/>
    <xf numFmtId="0" fontId="16" fillId="3" borderId="0" xfId="0" applyFont="1" applyFill="1"/>
    <xf numFmtId="2" fontId="16" fillId="2" borderId="0" xfId="0" applyNumberFormat="1" applyFont="1" applyFill="1"/>
    <xf numFmtId="2" fontId="16" fillId="0" borderId="0" xfId="0" applyNumberFormat="1" applyFont="1"/>
    <xf numFmtId="2" fontId="16" fillId="3" borderId="0" xfId="0" applyNumberFormat="1" applyFont="1" applyFill="1"/>
    <xf numFmtId="10" fontId="16" fillId="2" borderId="0" xfId="0" applyNumberFormat="1" applyFont="1" applyFill="1"/>
    <xf numFmtId="10" fontId="16" fillId="0" borderId="0" xfId="0" applyNumberFormat="1" applyFont="1"/>
    <xf numFmtId="10" fontId="16" fillId="3" borderId="0" xfId="0" applyNumberFormat="1" applyFont="1" applyFill="1"/>
    <xf numFmtId="167" fontId="16" fillId="2" borderId="0" xfId="2" applyNumberFormat="1" applyFont="1" applyFill="1"/>
    <xf numFmtId="168" fontId="16" fillId="2" borderId="0" xfId="0" applyNumberFormat="1" applyFont="1" applyFill="1"/>
    <xf numFmtId="168" fontId="16" fillId="0" borderId="0" xfId="3" applyNumberFormat="1" applyFont="1"/>
    <xf numFmtId="168" fontId="16" fillId="0" borderId="0" xfId="0" applyNumberFormat="1" applyFont="1"/>
    <xf numFmtId="168" fontId="0" fillId="3" borderId="0" xfId="0" applyNumberFormat="1" applyFill="1"/>
    <xf numFmtId="0" fontId="17" fillId="6" borderId="16" xfId="0" applyFont="1" applyFill="1" applyBorder="1"/>
    <xf numFmtId="0" fontId="17" fillId="6" borderId="15" xfId="0" applyFont="1" applyFill="1" applyBorder="1"/>
    <xf numFmtId="0" fontId="17" fillId="6" borderId="14" xfId="0" applyFont="1" applyFill="1" applyBorder="1"/>
    <xf numFmtId="0" fontId="18" fillId="2" borderId="0" xfId="0" applyFont="1" applyFill="1"/>
    <xf numFmtId="0" fontId="19" fillId="2" borderId="0" xfId="0" applyFont="1" applyFill="1" applyAlignment="1" applyProtection="1">
      <alignment horizontal="left"/>
      <protection hidden="1"/>
    </xf>
    <xf numFmtId="0" fontId="18" fillId="2" borderId="0" xfId="0" applyFont="1" applyFill="1" applyAlignment="1" applyProtection="1">
      <alignment horizontal="right"/>
      <protection hidden="1"/>
    </xf>
    <xf numFmtId="0" fontId="18" fillId="2" borderId="0" xfId="0" applyFont="1" applyFill="1" applyProtection="1">
      <protection locked="0"/>
    </xf>
    <xf numFmtId="0" fontId="17" fillId="6" borderId="13" xfId="0" applyFont="1" applyFill="1" applyBorder="1"/>
    <xf numFmtId="0" fontId="17" fillId="6" borderId="0" xfId="0" applyFont="1" applyFill="1"/>
    <xf numFmtId="0" fontId="17" fillId="6" borderId="12" xfId="0" applyFont="1" applyFill="1" applyBorder="1"/>
    <xf numFmtId="0" fontId="20" fillId="2" borderId="4" xfId="0" applyFont="1" applyFill="1" applyBorder="1" applyProtection="1">
      <protection locked="0"/>
    </xf>
    <xf numFmtId="0" fontId="18" fillId="2" borderId="4" xfId="0" applyFont="1" applyFill="1" applyBorder="1" applyProtection="1">
      <protection hidden="1"/>
    </xf>
    <xf numFmtId="0" fontId="18" fillId="2" borderId="5" xfId="0" applyFont="1" applyFill="1" applyBorder="1" applyProtection="1">
      <protection hidden="1"/>
    </xf>
    <xf numFmtId="0" fontId="20" fillId="2" borderId="0" xfId="0" applyFont="1" applyFill="1" applyProtection="1">
      <protection locked="0"/>
    </xf>
    <xf numFmtId="0" fontId="17" fillId="2" borderId="13" xfId="0" applyFont="1" applyFill="1" applyBorder="1"/>
    <xf numFmtId="0" fontId="17" fillId="2" borderId="0" xfId="0" applyFont="1" applyFill="1"/>
    <xf numFmtId="0" fontId="17" fillId="2" borderId="12" xfId="0" applyFont="1" applyFill="1" applyBorder="1"/>
    <xf numFmtId="0" fontId="17" fillId="8" borderId="13" xfId="0" applyFont="1" applyFill="1" applyBorder="1"/>
    <xf numFmtId="0" fontId="17" fillId="8" borderId="0" xfId="0" applyFont="1" applyFill="1"/>
    <xf numFmtId="0" fontId="17" fillId="8" borderId="12" xfId="0" applyFont="1" applyFill="1" applyBorder="1"/>
    <xf numFmtId="0" fontId="21" fillId="2" borderId="0" xfId="0" applyFont="1" applyFill="1" applyAlignment="1" applyProtection="1">
      <alignment horizontal="center"/>
      <protection hidden="1"/>
    </xf>
    <xf numFmtId="0" fontId="21" fillId="2" borderId="0" xfId="0" applyFont="1" applyFill="1" applyAlignment="1" applyProtection="1">
      <alignment horizontal="center"/>
      <protection locked="0"/>
    </xf>
    <xf numFmtId="0" fontId="22" fillId="8" borderId="0" xfId="0" applyFont="1" applyFill="1" applyAlignment="1">
      <alignment horizontal="left"/>
    </xf>
    <xf numFmtId="0" fontId="23" fillId="9" borderId="0" xfId="0" applyFont="1" applyFill="1" applyAlignment="1" applyProtection="1">
      <alignment horizontal="right" vertical="center"/>
      <protection hidden="1"/>
    </xf>
    <xf numFmtId="0" fontId="24" fillId="8" borderId="0" xfId="0" applyFont="1" applyFill="1" applyAlignment="1" applyProtection="1">
      <alignment horizontal="center" vertical="center"/>
      <protection hidden="1"/>
    </xf>
    <xf numFmtId="0" fontId="19" fillId="9" borderId="0" xfId="0" applyFont="1" applyFill="1" applyAlignment="1" applyProtection="1">
      <alignment vertical="top"/>
      <protection hidden="1"/>
    </xf>
    <xf numFmtId="176" fontId="25" fillId="9" borderId="0" xfId="262" applyNumberFormat="1" applyFont="1" applyFill="1" applyBorder="1" applyProtection="1">
      <protection hidden="1"/>
    </xf>
    <xf numFmtId="0" fontId="25" fillId="9" borderId="0" xfId="0" applyFont="1" applyFill="1" applyAlignment="1" applyProtection="1">
      <alignment horizontal="left"/>
      <protection hidden="1"/>
    </xf>
    <xf numFmtId="167" fontId="18" fillId="2" borderId="0" xfId="2" applyNumberFormat="1" applyFont="1" applyFill="1" applyAlignment="1" applyProtection="1">
      <alignment horizontal="right"/>
      <protection hidden="1"/>
    </xf>
    <xf numFmtId="168" fontId="18" fillId="2" borderId="0" xfId="3" applyNumberFormat="1" applyFont="1" applyFill="1" applyAlignment="1" applyProtection="1">
      <alignment horizontal="right"/>
      <protection hidden="1"/>
    </xf>
    <xf numFmtId="169" fontId="18" fillId="2" borderId="0" xfId="1" applyNumberFormat="1" applyFont="1" applyFill="1" applyAlignment="1" applyProtection="1">
      <alignment horizontal="right"/>
      <protection hidden="1"/>
    </xf>
    <xf numFmtId="168" fontId="20" fillId="2" borderId="0" xfId="3" applyNumberFormat="1" applyFont="1" applyFill="1" applyAlignment="1" applyProtection="1">
      <alignment horizontal="right"/>
      <protection hidden="1"/>
    </xf>
    <xf numFmtId="167" fontId="20" fillId="2" borderId="0" xfId="2" applyNumberFormat="1" applyFont="1" applyFill="1" applyAlignment="1" applyProtection="1">
      <alignment horizontal="right"/>
      <protection hidden="1"/>
    </xf>
    <xf numFmtId="0" fontId="19" fillId="9" borderId="0" xfId="0" applyFont="1" applyFill="1" applyAlignment="1" applyProtection="1">
      <alignment horizontal="right"/>
      <protection hidden="1"/>
    </xf>
    <xf numFmtId="167" fontId="18" fillId="2" borderId="0" xfId="0" applyNumberFormat="1" applyFont="1" applyFill="1" applyAlignment="1" applyProtection="1">
      <alignment horizontal="right"/>
      <protection hidden="1"/>
    </xf>
    <xf numFmtId="0" fontId="19" fillId="9" borderId="0" xfId="0" applyFont="1" applyFill="1" applyAlignment="1" applyProtection="1">
      <alignment horizontal="right" vertical="center"/>
      <protection hidden="1"/>
    </xf>
    <xf numFmtId="177" fontId="26" fillId="2" borderId="19" xfId="0" applyNumberFormat="1" applyFont="1" applyFill="1" applyBorder="1" applyAlignment="1" applyProtection="1">
      <alignment vertical="center"/>
      <protection locked="0"/>
    </xf>
    <xf numFmtId="168" fontId="25" fillId="9" borderId="0" xfId="3" applyNumberFormat="1" applyFont="1" applyFill="1" applyBorder="1" applyAlignment="1" applyProtection="1">
      <alignment horizontal="right"/>
      <protection hidden="1"/>
    </xf>
    <xf numFmtId="0" fontId="18" fillId="2" borderId="0" xfId="0" applyFont="1" applyFill="1" applyAlignment="1">
      <alignment horizontal="right"/>
    </xf>
    <xf numFmtId="0" fontId="19" fillId="9" borderId="0" xfId="0" applyFont="1" applyFill="1" applyProtection="1">
      <protection hidden="1"/>
    </xf>
    <xf numFmtId="168" fontId="18" fillId="9" borderId="0" xfId="263" applyNumberFormat="1" applyFont="1" applyFill="1" applyBorder="1" applyProtection="1">
      <protection hidden="1"/>
    </xf>
    <xf numFmtId="168" fontId="27" fillId="9" borderId="0" xfId="263" applyNumberFormat="1" applyFont="1" applyFill="1" applyBorder="1" applyProtection="1">
      <protection hidden="1"/>
    </xf>
    <xf numFmtId="171" fontId="18" fillId="2" borderId="0" xfId="1" applyNumberFormat="1" applyFont="1" applyFill="1" applyAlignment="1">
      <alignment horizontal="right"/>
    </xf>
    <xf numFmtId="0" fontId="19" fillId="9" borderId="4" xfId="0" applyFont="1" applyFill="1" applyBorder="1" applyAlignment="1" applyProtection="1">
      <alignment horizontal="centerContinuous"/>
      <protection hidden="1"/>
    </xf>
    <xf numFmtId="0" fontId="27" fillId="9" borderId="0" xfId="0" applyFont="1" applyFill="1" applyAlignment="1" applyProtection="1">
      <alignment horizontal="left"/>
      <protection hidden="1"/>
    </xf>
    <xf numFmtId="176" fontId="28" fillId="10" borderId="18" xfId="262" applyNumberFormat="1" applyFont="1" applyFill="1" applyBorder="1" applyAlignment="1" applyProtection="1">
      <protection locked="0"/>
    </xf>
    <xf numFmtId="0" fontId="29" fillId="9" borderId="0" xfId="0" applyFont="1" applyFill="1" applyProtection="1">
      <protection hidden="1"/>
    </xf>
    <xf numFmtId="0" fontId="27" fillId="9" borderId="0" xfId="0" applyFont="1" applyFill="1" applyAlignment="1" applyProtection="1">
      <alignment horizontal="right"/>
      <protection hidden="1"/>
    </xf>
    <xf numFmtId="176" fontId="28" fillId="10" borderId="19" xfId="262" applyNumberFormat="1" applyFont="1" applyFill="1" applyBorder="1" applyAlignment="1" applyProtection="1">
      <protection locked="0"/>
    </xf>
    <xf numFmtId="166" fontId="18" fillId="2" borderId="0" xfId="1" applyFont="1" applyFill="1" applyAlignment="1">
      <alignment horizontal="right"/>
    </xf>
    <xf numFmtId="173" fontId="18" fillId="2" borderId="0" xfId="1" applyNumberFormat="1" applyFont="1" applyFill="1" applyProtection="1">
      <protection locked="0"/>
    </xf>
    <xf numFmtId="168" fontId="18" fillId="2" borderId="0" xfId="3" applyNumberFormat="1" applyFont="1" applyFill="1" applyProtection="1">
      <protection locked="0"/>
    </xf>
    <xf numFmtId="0" fontId="17" fillId="8" borderId="0" xfId="0" applyFont="1" applyFill="1" applyProtection="1">
      <protection hidden="1"/>
    </xf>
    <xf numFmtId="172" fontId="18" fillId="2" borderId="0" xfId="0" applyNumberFormat="1" applyFont="1" applyFill="1" applyAlignment="1">
      <alignment horizontal="right"/>
    </xf>
    <xf numFmtId="0" fontId="17" fillId="8" borderId="24" xfId="0" applyFont="1" applyFill="1" applyBorder="1" applyAlignment="1">
      <alignment vertical="top"/>
    </xf>
    <xf numFmtId="0" fontId="17" fillId="8" borderId="23" xfId="0" applyFont="1" applyFill="1" applyBorder="1" applyAlignment="1">
      <alignment vertical="top"/>
    </xf>
    <xf numFmtId="0" fontId="17" fillId="8" borderId="24" xfId="0" applyFont="1" applyFill="1" applyBorder="1" applyAlignment="1" applyProtection="1">
      <alignment vertical="top"/>
      <protection hidden="1"/>
    </xf>
    <xf numFmtId="0" fontId="17" fillId="8" borderId="17" xfId="0" applyFont="1" applyFill="1" applyBorder="1" applyAlignment="1">
      <alignment vertical="top"/>
    </xf>
    <xf numFmtId="0" fontId="17" fillId="8" borderId="22" xfId="0" applyFont="1" applyFill="1" applyBorder="1" applyAlignment="1">
      <alignment vertical="top"/>
    </xf>
    <xf numFmtId="0" fontId="17" fillId="8" borderId="17" xfId="0" applyFont="1" applyFill="1" applyBorder="1" applyAlignment="1" applyProtection="1">
      <alignment vertical="top"/>
      <protection hidden="1"/>
    </xf>
    <xf numFmtId="0" fontId="17" fillId="8" borderId="21" xfId="0" applyFont="1" applyFill="1" applyBorder="1" applyAlignment="1">
      <alignment vertical="top"/>
    </xf>
    <xf numFmtId="0" fontId="17" fillId="8" borderId="20" xfId="0" applyFont="1" applyFill="1" applyBorder="1" applyAlignment="1">
      <alignment vertical="top"/>
    </xf>
    <xf numFmtId="0" fontId="17" fillId="8" borderId="21" xfId="0" applyFont="1" applyFill="1" applyBorder="1" applyAlignment="1" applyProtection="1">
      <alignment vertical="top"/>
      <protection hidden="1"/>
    </xf>
    <xf numFmtId="172" fontId="30" fillId="2" borderId="19" xfId="1" applyNumberFormat="1" applyFont="1" applyFill="1" applyBorder="1" applyAlignment="1" applyProtection="1">
      <alignment horizontal="center"/>
      <protection locked="0"/>
    </xf>
    <xf numFmtId="0" fontId="29" fillId="9" borderId="0" xfId="0" applyFont="1" applyFill="1" applyAlignment="1" applyProtection="1">
      <alignment horizontal="left"/>
      <protection hidden="1"/>
    </xf>
    <xf numFmtId="175" fontId="28" fillId="10" borderId="19" xfId="262" applyFont="1" applyFill="1" applyBorder="1" applyAlignment="1" applyProtection="1">
      <protection locked="0"/>
    </xf>
    <xf numFmtId="0" fontId="17" fillId="8" borderId="0" xfId="0" applyFont="1" applyFill="1" applyAlignment="1" applyProtection="1">
      <alignment horizontal="right"/>
      <protection hidden="1"/>
    </xf>
    <xf numFmtId="175" fontId="30" fillId="2" borderId="19" xfId="262" applyFont="1" applyFill="1" applyBorder="1" applyProtection="1">
      <protection locked="0"/>
    </xf>
    <xf numFmtId="0" fontId="17" fillId="8" borderId="0" xfId="0" applyFont="1" applyFill="1" applyAlignment="1">
      <alignment horizontal="left"/>
    </xf>
    <xf numFmtId="175" fontId="30" fillId="2" borderId="18" xfId="262" applyFont="1" applyFill="1" applyBorder="1" applyProtection="1">
      <protection locked="0"/>
    </xf>
    <xf numFmtId="0" fontId="31" fillId="9" borderId="0" xfId="0" applyFont="1" applyFill="1" applyAlignment="1">
      <alignment horizontal="center"/>
    </xf>
    <xf numFmtId="167" fontId="31" fillId="9" borderId="0" xfId="0" applyNumberFormat="1" applyFont="1" applyFill="1" applyAlignment="1" applyProtection="1">
      <alignment horizontal="left"/>
      <protection hidden="1"/>
    </xf>
    <xf numFmtId="0" fontId="18" fillId="2" borderId="0" xfId="0" applyFont="1" applyFill="1" applyProtection="1">
      <protection hidden="1"/>
    </xf>
    <xf numFmtId="0" fontId="32" fillId="7" borderId="1" xfId="0" applyFont="1" applyFill="1" applyBorder="1" applyAlignment="1" applyProtection="1">
      <alignment vertical="top"/>
      <protection hidden="1"/>
    </xf>
    <xf numFmtId="0" fontId="32" fillId="7" borderId="2" xfId="0" applyFont="1" applyFill="1" applyBorder="1" applyAlignment="1" applyProtection="1">
      <alignment vertical="top"/>
      <protection hidden="1"/>
    </xf>
    <xf numFmtId="0" fontId="32" fillId="7" borderId="3" xfId="0" applyFont="1" applyFill="1" applyBorder="1" applyAlignment="1" applyProtection="1">
      <alignment vertical="top"/>
      <protection hidden="1"/>
    </xf>
    <xf numFmtId="176" fontId="17" fillId="8" borderId="6" xfId="262" applyNumberFormat="1" applyFont="1" applyFill="1" applyBorder="1" applyProtection="1">
      <protection hidden="1"/>
    </xf>
    <xf numFmtId="0" fontId="19" fillId="7" borderId="0" xfId="0" applyFont="1" applyFill="1" applyProtection="1">
      <protection hidden="1"/>
    </xf>
    <xf numFmtId="0" fontId="19" fillId="7" borderId="0" xfId="0" applyFont="1" applyFill="1"/>
    <xf numFmtId="167" fontId="19" fillId="7" borderId="0" xfId="262" applyNumberFormat="1" applyFont="1" applyFill="1" applyBorder="1"/>
    <xf numFmtId="176" fontId="17" fillId="6" borderId="0" xfId="0" applyNumberFormat="1" applyFont="1" applyFill="1" applyProtection="1">
      <protection hidden="1"/>
    </xf>
    <xf numFmtId="0" fontId="32" fillId="7" borderId="1" xfId="0" applyFont="1" applyFill="1" applyBorder="1" applyProtection="1">
      <protection hidden="1"/>
    </xf>
    <xf numFmtId="0" fontId="32" fillId="7" borderId="2" xfId="0" applyFont="1" applyFill="1" applyBorder="1" applyProtection="1">
      <protection hidden="1"/>
    </xf>
    <xf numFmtId="0" fontId="32" fillId="7" borderId="3" xfId="0" applyFont="1" applyFill="1" applyBorder="1" applyProtection="1">
      <protection hidden="1"/>
    </xf>
    <xf numFmtId="0" fontId="33" fillId="2" borderId="0" xfId="0" applyFont="1" applyFill="1"/>
    <xf numFmtId="0" fontId="18" fillId="7" borderId="0" xfId="0" applyFont="1" applyFill="1" applyProtection="1">
      <protection hidden="1"/>
    </xf>
    <xf numFmtId="0" fontId="18" fillId="7" borderId="0" xfId="0" applyFont="1" applyFill="1"/>
    <xf numFmtId="167" fontId="18" fillId="7" borderId="0" xfId="262" applyNumberFormat="1" applyFont="1" applyFill="1" applyBorder="1"/>
    <xf numFmtId="167" fontId="18" fillId="2" borderId="0" xfId="2" applyNumberFormat="1" applyFont="1" applyFill="1"/>
    <xf numFmtId="0" fontId="34" fillId="7" borderId="1" xfId="0" applyFont="1" applyFill="1" applyBorder="1" applyProtection="1">
      <protection hidden="1"/>
    </xf>
    <xf numFmtId="0" fontId="34" fillId="7" borderId="2" xfId="0" applyFont="1" applyFill="1" applyBorder="1" applyProtection="1">
      <protection hidden="1"/>
    </xf>
    <xf numFmtId="0" fontId="34" fillId="7" borderId="3" xfId="0" applyFont="1" applyFill="1" applyBorder="1" applyProtection="1">
      <protection hidden="1"/>
    </xf>
    <xf numFmtId="0" fontId="19" fillId="7" borderId="16" xfId="0" applyFont="1" applyFill="1" applyBorder="1" applyProtection="1">
      <protection hidden="1"/>
    </xf>
    <xf numFmtId="0" fontId="19" fillId="7" borderId="15" xfId="0" applyFont="1" applyFill="1" applyBorder="1" applyProtection="1">
      <protection hidden="1"/>
    </xf>
    <xf numFmtId="0" fontId="19" fillId="7" borderId="14" xfId="0" applyFont="1" applyFill="1" applyBorder="1" applyProtection="1">
      <protection hidden="1"/>
    </xf>
    <xf numFmtId="176" fontId="30" fillId="10" borderId="28" xfId="0" applyNumberFormat="1" applyFont="1" applyFill="1" applyBorder="1" applyProtection="1">
      <protection locked="0"/>
    </xf>
    <xf numFmtId="0" fontId="35" fillId="7" borderId="13" xfId="0" applyFont="1" applyFill="1" applyBorder="1" applyAlignment="1" applyProtection="1">
      <alignment horizontal="left" indent="1"/>
      <protection hidden="1"/>
    </xf>
    <xf numFmtId="0" fontId="35" fillId="7" borderId="0" xfId="0" applyFont="1" applyFill="1" applyProtection="1">
      <protection hidden="1"/>
    </xf>
    <xf numFmtId="0" fontId="35" fillId="7" borderId="12" xfId="0" applyFont="1" applyFill="1" applyBorder="1" applyProtection="1">
      <protection hidden="1"/>
    </xf>
    <xf numFmtId="176" fontId="17" fillId="8" borderId="11" xfId="262" applyNumberFormat="1" applyFont="1" applyFill="1" applyBorder="1" applyProtection="1">
      <protection hidden="1"/>
    </xf>
    <xf numFmtId="0" fontId="35" fillId="7" borderId="10" xfId="0" applyFont="1" applyFill="1" applyBorder="1" applyAlignment="1" applyProtection="1">
      <alignment horizontal="left" indent="1"/>
      <protection hidden="1"/>
    </xf>
    <xf numFmtId="0" fontId="35" fillId="7" borderId="9" xfId="0" applyFont="1" applyFill="1" applyBorder="1" applyProtection="1">
      <protection hidden="1"/>
    </xf>
    <xf numFmtId="0" fontId="35" fillId="7" borderId="8" xfId="0" applyFont="1" applyFill="1" applyBorder="1" applyProtection="1">
      <protection hidden="1"/>
    </xf>
    <xf numFmtId="176" fontId="17" fillId="8" borderId="7" xfId="262" applyNumberFormat="1" applyFont="1" applyFill="1" applyBorder="1" applyProtection="1">
      <protection hidden="1"/>
    </xf>
    <xf numFmtId="0" fontId="17" fillId="6" borderId="0" xfId="0" applyFont="1" applyFill="1" applyProtection="1">
      <protection hidden="1"/>
    </xf>
    <xf numFmtId="0" fontId="19" fillId="7" borderId="1" xfId="0" applyFont="1" applyFill="1" applyBorder="1" applyProtection="1">
      <protection hidden="1"/>
    </xf>
    <xf numFmtId="0" fontId="18" fillId="7" borderId="2" xfId="0" applyFont="1" applyFill="1" applyBorder="1" applyProtection="1">
      <protection hidden="1"/>
    </xf>
    <xf numFmtId="167" fontId="19" fillId="7" borderId="2" xfId="0" applyNumberFormat="1" applyFont="1" applyFill="1" applyBorder="1" applyProtection="1">
      <protection hidden="1"/>
    </xf>
    <xf numFmtId="0" fontId="17" fillId="6" borderId="3" xfId="0" applyFont="1" applyFill="1" applyBorder="1" applyProtection="1">
      <protection hidden="1"/>
    </xf>
    <xf numFmtId="0" fontId="18" fillId="7" borderId="12" xfId="0" applyFont="1" applyFill="1" applyBorder="1" applyProtection="1">
      <protection hidden="1"/>
    </xf>
    <xf numFmtId="0" fontId="18" fillId="7" borderId="0" xfId="0" applyFont="1" applyFill="1" applyAlignment="1" applyProtection="1">
      <alignment horizontal="right"/>
      <protection hidden="1"/>
    </xf>
    <xf numFmtId="167" fontId="18" fillId="7" borderId="0" xfId="0" applyNumberFormat="1" applyFont="1" applyFill="1"/>
    <xf numFmtId="167" fontId="18" fillId="7" borderId="12" xfId="0" applyNumberFormat="1" applyFont="1" applyFill="1" applyBorder="1"/>
    <xf numFmtId="0" fontId="18" fillId="2" borderId="0" xfId="0" applyFont="1" applyFill="1" applyAlignment="1" applyProtection="1">
      <alignment horizontal="right"/>
      <protection locked="0"/>
    </xf>
    <xf numFmtId="0" fontId="36" fillId="7" borderId="0" xfId="0" applyFont="1" applyFill="1" applyAlignment="1">
      <alignment horizontal="right"/>
    </xf>
    <xf numFmtId="0" fontId="19" fillId="7" borderId="0" xfId="0" applyFont="1" applyFill="1" applyAlignment="1" applyProtection="1">
      <alignment horizontal="right"/>
      <protection hidden="1"/>
    </xf>
    <xf numFmtId="0" fontId="37" fillId="6" borderId="4" xfId="0" applyFont="1" applyFill="1" applyBorder="1" applyProtection="1">
      <protection hidden="1"/>
    </xf>
    <xf numFmtId="0" fontId="38" fillId="7" borderId="0" xfId="0" applyFont="1" applyFill="1" applyAlignment="1">
      <alignment horizontal="right"/>
    </xf>
    <xf numFmtId="0" fontId="27" fillId="7" borderId="0" xfId="0" applyFont="1" applyFill="1" applyAlignment="1" applyProtection="1">
      <alignment horizontal="right"/>
      <protection hidden="1"/>
    </xf>
    <xf numFmtId="167" fontId="27" fillId="7" borderId="0" xfId="0" applyNumberFormat="1" applyFont="1" applyFill="1"/>
    <xf numFmtId="167" fontId="27" fillId="7" borderId="0" xfId="0" applyNumberFormat="1" applyFont="1" applyFill="1" applyProtection="1">
      <protection hidden="1"/>
    </xf>
    <xf numFmtId="167" fontId="27" fillId="7" borderId="4" xfId="0" applyNumberFormat="1" applyFont="1" applyFill="1" applyBorder="1" applyProtection="1">
      <protection hidden="1"/>
    </xf>
    <xf numFmtId="0" fontId="29" fillId="7" borderId="0" xfId="0" applyFont="1" applyFill="1" applyAlignment="1" applyProtection="1">
      <alignment horizontal="right"/>
      <protection hidden="1"/>
    </xf>
    <xf numFmtId="167" fontId="39" fillId="5" borderId="0" xfId="0" applyNumberFormat="1" applyFont="1" applyFill="1" applyProtection="1">
      <protection hidden="1"/>
    </xf>
    <xf numFmtId="0" fontId="40" fillId="7" borderId="0" xfId="0" applyFont="1" applyFill="1" applyProtection="1">
      <protection locked="0"/>
    </xf>
    <xf numFmtId="0" fontId="36" fillId="7" borderId="0" xfId="0" applyFont="1" applyFill="1" applyAlignment="1" applyProtection="1">
      <alignment horizontal="right"/>
      <protection hidden="1"/>
    </xf>
    <xf numFmtId="0" fontId="41" fillId="7" borderId="0" xfId="0" applyFont="1" applyFill="1" applyAlignment="1" applyProtection="1">
      <alignment horizontal="right"/>
      <protection hidden="1"/>
    </xf>
    <xf numFmtId="167" fontId="38" fillId="7" borderId="0" xfId="0" applyNumberFormat="1" applyFont="1" applyFill="1"/>
    <xf numFmtId="167" fontId="38" fillId="7" borderId="4" xfId="0" applyNumberFormat="1" applyFont="1" applyFill="1" applyBorder="1"/>
    <xf numFmtId="0" fontId="42" fillId="7" borderId="0" xfId="0" applyFont="1" applyFill="1" applyAlignment="1" applyProtection="1">
      <alignment horizontal="right"/>
      <protection hidden="1"/>
    </xf>
    <xf numFmtId="167" fontId="36" fillId="7" borderId="0" xfId="0" applyNumberFormat="1" applyFont="1" applyFill="1"/>
    <xf numFmtId="0" fontId="43" fillId="6" borderId="0" xfId="96" applyFont="1" applyFill="1" applyBorder="1"/>
    <xf numFmtId="0" fontId="18" fillId="7" borderId="0" xfId="0" applyFont="1" applyFill="1" applyAlignment="1">
      <alignment horizontal="right"/>
    </xf>
    <xf numFmtId="0" fontId="18" fillId="7" borderId="0" xfId="0" applyFont="1" applyFill="1" applyProtection="1">
      <protection locked="0"/>
    </xf>
    <xf numFmtId="0" fontId="44" fillId="7" borderId="0" xfId="0" applyFont="1" applyFill="1" applyProtection="1">
      <protection locked="0"/>
    </xf>
    <xf numFmtId="0" fontId="44" fillId="7" borderId="0" xfId="0" applyFont="1" applyFill="1" applyAlignment="1" applyProtection="1">
      <alignment wrapText="1"/>
      <protection locked="0"/>
    </xf>
    <xf numFmtId="0" fontId="17" fillId="6" borderId="10" xfId="0" applyFont="1" applyFill="1" applyBorder="1"/>
    <xf numFmtId="0" fontId="17" fillId="6" borderId="9" xfId="0" applyFont="1" applyFill="1" applyBorder="1"/>
    <xf numFmtId="0" fontId="18" fillId="7" borderId="9" xfId="0" applyFont="1" applyFill="1" applyBorder="1" applyProtection="1">
      <protection locked="0"/>
    </xf>
    <xf numFmtId="0" fontId="44" fillId="7" borderId="9" xfId="0" applyFont="1" applyFill="1" applyBorder="1" applyProtection="1">
      <protection locked="0"/>
    </xf>
    <xf numFmtId="0" fontId="17" fillId="6" borderId="8" xfId="0" applyFont="1" applyFill="1" applyBorder="1"/>
    <xf numFmtId="10" fontId="18" fillId="2" borderId="0" xfId="0" applyNumberFormat="1" applyFont="1" applyFill="1" applyProtection="1">
      <protection locked="0"/>
    </xf>
    <xf numFmtId="0" fontId="24" fillId="8" borderId="0" xfId="0" applyFont="1" applyFill="1" applyAlignment="1" applyProtection="1">
      <alignment horizontal="center"/>
      <protection hidden="1"/>
    </xf>
    <xf numFmtId="0" fontId="17" fillId="8" borderId="24" xfId="0" applyFont="1" applyFill="1" applyBorder="1" applyAlignment="1">
      <alignment horizontal="left" vertical="top"/>
    </xf>
    <xf numFmtId="0" fontId="17" fillId="8" borderId="17" xfId="0" applyFont="1" applyFill="1" applyBorder="1" applyAlignment="1">
      <alignment horizontal="left" vertical="top"/>
    </xf>
    <xf numFmtId="0" fontId="17" fillId="8" borderId="21" xfId="0" applyFont="1" applyFill="1" applyBorder="1" applyAlignment="1">
      <alignment horizontal="left" vertical="top"/>
    </xf>
    <xf numFmtId="167" fontId="18" fillId="7" borderId="0" xfId="0" applyNumberFormat="1" applyFont="1" applyFill="1" applyProtection="1">
      <protection hidden="1"/>
    </xf>
    <xf numFmtId="167" fontId="19" fillId="7" borderId="0" xfId="0" applyNumberFormat="1" applyFont="1" applyFill="1" applyProtection="1">
      <protection hidden="1"/>
    </xf>
    <xf numFmtId="167" fontId="27" fillId="7" borderId="12" xfId="0" applyNumberFormat="1" applyFont="1" applyFill="1" applyBorder="1"/>
    <xf numFmtId="0" fontId="29" fillId="9" borderId="4" xfId="0" applyFont="1" applyFill="1" applyBorder="1" applyAlignment="1" applyProtection="1">
      <alignment horizontal="centerContinuous"/>
      <protection hidden="1"/>
    </xf>
    <xf numFmtId="0" fontId="46" fillId="8" borderId="0" xfId="0" applyFont="1" applyFill="1"/>
    <xf numFmtId="0" fontId="37" fillId="6" borderId="0" xfId="0" applyFont="1" applyFill="1" applyProtection="1">
      <protection hidden="1"/>
    </xf>
    <xf numFmtId="167" fontId="27" fillId="10" borderId="19" xfId="0" applyNumberFormat="1" applyFont="1" applyFill="1" applyBorder="1" applyProtection="1">
      <protection locked="0"/>
    </xf>
    <xf numFmtId="167" fontId="30" fillId="10" borderId="19" xfId="0" applyNumberFormat="1" applyFont="1" applyFill="1" applyBorder="1" applyProtection="1">
      <protection locked="0"/>
    </xf>
    <xf numFmtId="167" fontId="41" fillId="7" borderId="0" xfId="0" applyNumberFormat="1" applyFont="1" applyFill="1"/>
    <xf numFmtId="167" fontId="42" fillId="7" borderId="0" xfId="0" applyNumberFormat="1" applyFont="1" applyFill="1"/>
    <xf numFmtId="0" fontId="23" fillId="9" borderId="0" xfId="0" applyFont="1" applyFill="1" applyAlignment="1" applyProtection="1">
      <alignment horizontal="right" vertical="top"/>
      <protection hidden="1"/>
    </xf>
    <xf numFmtId="177" fontId="26" fillId="2" borderId="19" xfId="0" applyNumberFormat="1" applyFont="1" applyFill="1" applyBorder="1" applyProtection="1">
      <protection locked="0"/>
    </xf>
    <xf numFmtId="167" fontId="19" fillId="7" borderId="0" xfId="262" applyNumberFormat="1" applyFont="1" applyFill="1" applyBorder="1" applyProtection="1">
      <protection hidden="1"/>
    </xf>
    <xf numFmtId="167" fontId="18" fillId="7" borderId="0" xfId="262" applyNumberFormat="1" applyFont="1" applyFill="1" applyBorder="1" applyProtection="1">
      <protection hidden="1"/>
    </xf>
    <xf numFmtId="167" fontId="30" fillId="10" borderId="25" xfId="0" applyNumberFormat="1" applyFont="1" applyFill="1" applyBorder="1" applyProtection="1">
      <protection locked="0"/>
    </xf>
    <xf numFmtId="167" fontId="30" fillId="10" borderId="26" xfId="0" applyNumberFormat="1" applyFont="1" applyFill="1" applyBorder="1" applyProtection="1">
      <protection locked="0"/>
    </xf>
    <xf numFmtId="167" fontId="30" fillId="10" borderId="27" xfId="0" applyNumberFormat="1" applyFont="1" applyFill="1" applyBorder="1" applyProtection="1">
      <protection locked="0"/>
    </xf>
    <xf numFmtId="167" fontId="42" fillId="7" borderId="0" xfId="0" applyNumberFormat="1" applyFont="1" applyFill="1" applyProtection="1">
      <protection hidden="1"/>
    </xf>
    <xf numFmtId="168" fontId="16" fillId="0" borderId="0" xfId="3" applyNumberFormat="1" applyFont="1" applyFill="1"/>
    <xf numFmtId="0" fontId="29" fillId="6" borderId="0" xfId="0" applyFont="1" applyFill="1" applyAlignment="1">
      <alignment horizontal="center"/>
    </xf>
    <xf numFmtId="0" fontId="22" fillId="0" borderId="0" xfId="0" applyFont="1" applyAlignment="1">
      <alignment horizontal="center"/>
    </xf>
    <xf numFmtId="0" fontId="18" fillId="2" borderId="0" xfId="0" applyFont="1" applyFill="1" applyAlignment="1" applyProtection="1">
      <alignment horizontal="right" vertical="top" wrapText="1"/>
      <protection hidden="1"/>
    </xf>
    <xf numFmtId="0" fontId="18" fillId="2" borderId="4" xfId="0" applyFont="1" applyFill="1" applyBorder="1" applyAlignment="1" applyProtection="1">
      <alignment horizontal="right" vertical="top" wrapText="1"/>
      <protection hidden="1"/>
    </xf>
    <xf numFmtId="0" fontId="45" fillId="6" borderId="0" xfId="0" applyFont="1" applyFill="1" applyAlignment="1">
      <alignment horizontal="center"/>
    </xf>
  </cellXfs>
  <cellStyles count="264">
    <cellStyle name="Comma" xfId="1" builtinId="3"/>
    <cellStyle name="Comma 2" xfId="206" xr:uid="{00000000-0005-0000-0000-000001000000}"/>
    <cellStyle name="Currency" xfId="2" builtinId="4"/>
    <cellStyle name="Currency 2" xfId="204" xr:uid="{00000000-0005-0000-0000-000003000000}"/>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cellStyle name="Normal" xfId="0" builtinId="0"/>
    <cellStyle name="Per cent" xfId="3" builtinId="5"/>
    <cellStyle name="Percent 2" xfId="205" xr:uid="{00000000-0005-0000-0000-000005010000}"/>
    <cellStyle name="Procent 2" xfId="263" xr:uid="{0886F92E-1FFD-46A5-8B0F-82AD0C785B37}"/>
    <cellStyle name="Valuta 2" xfId="262" xr:uid="{82BAD53A-4124-48DC-81AE-CC6E4C11A7D4}"/>
  </cellStyles>
  <dxfs count="0"/>
  <tableStyles count="0" defaultTableStyle="TableStyleMedium9" defaultPivotStyle="PivotStyleMedium4"/>
  <colors>
    <mruColors>
      <color rgb="FFFBD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3" Type="http://schemas.openxmlformats.org/officeDocument/2006/relationships/image" Target="../media/image2.png"/><Relationship Id="rId7" Type="http://schemas.openxmlformats.org/officeDocument/2006/relationships/hyperlink" Target="https://brightpensioen.nl/pensioen-inschatten/?utm_source=jaarruimte%20tool&amp;utm_medium=jaarruimte%20tool%20link&amp;utm_campaign=jaarruimte%20tool%20link&amp;utm_term=jaarruimte%20tool%20link%20geef%20indicatie&amp;utm_content=jaarruimte%20tool%20link%20geef%20indicatie" TargetMode="External"/><Relationship Id="rId12"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hyperlink" Target="https://brightpensioen.nl/jaarruimte-handleiding/?utm_source=jaarruimte%20tool&amp;utm_medium=jaarruimte%20tool%20link&amp;utm_campaign=jaarruimte%20tool%20link&amp;utm_term=jaarruimte%20tool%20link%20handleiding&amp;utm_content=jaarruimte%20tool%20link%20handleiding" TargetMode="External"/><Relationship Id="rId6" Type="http://schemas.openxmlformats.org/officeDocument/2006/relationships/image" Target="../media/image4.png"/><Relationship Id="rId11" Type="http://schemas.openxmlformats.org/officeDocument/2006/relationships/hyperlink" Target="https://brightpensioen.nl/agenda/?utm_source=jaarruimte%20tool&amp;utm_medium=jaarruimte%20tool%20link&amp;utm_campaign=jaarruimte%20tool%20link&amp;utm_term=jaarruimte%20tool%20link%20webinar%20volgen&amp;utm_content=jaarruimte%20tool%20link%20webinar%20volgen" TargetMode="External"/><Relationship Id="rId5" Type="http://schemas.openxmlformats.org/officeDocument/2006/relationships/hyperlink" Target="https://brightpensioen.nl/voor-bright-leden/?utm_source=jaarruimte%20tool&amp;utm_medium=jaarruimte%20tool%20link&amp;utm_campaign=jaarruimte%20tool%20link&amp;utm_term=jaarruimte%20tool%20link%20login&amp;utm_content=jaarruimte%20tool%20link%20login" TargetMode="External"/><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aanmelden.brightpensioen.nl/?utm_source=jaarruimte%20tool&amp;utm_medium=jaarruimte%20tool%20link&amp;utm_campaign=jaarruimte%20tool%20link&amp;utm_term=jaarruimte%20tool%20link%20open%20een%20rekening&amp;utm_content=jaarruimte%20tool%20link%20open%20een%20rekening"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aanmelden.brightpensioen.nl/?utm_source=jaarruimte%20tool&amp;utm_medium=jaarruimte%20tool%20link&amp;utm_campaign=jaarruimte%20tool%20link&amp;utm_term=jaarruimte%20tool%20link%20open%20een%20rekening&amp;utm_content=jaarruimte%20tool%20link%20open%20een%20rekening"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brightpensioen.nl/jaarruimte-handleiding/?utm_source=jaarruimte%20tool&amp;utm_medium=jaarruimte%20tool%20link&amp;utm_campaign=jaarruimte%20tool%20link&amp;utm_term=jaarruimte%20tool%20link%20handleiding&amp;utm_content=jaarruimte%20tool%20link%20handleiding" TargetMode="External"/><Relationship Id="rId2" Type="http://schemas.openxmlformats.org/officeDocument/2006/relationships/image" Target="../media/image2.png"/><Relationship Id="rId1" Type="http://schemas.openxmlformats.org/officeDocument/2006/relationships/image" Target="../media/image10.png"/><Relationship Id="rId6" Type="http://schemas.openxmlformats.org/officeDocument/2006/relationships/hyperlink" Target="https://brightpensioen.nl/pensioen-inschatten/?utm_source=jaarruimte%20tool&amp;utm_medium=jaarruimte%20tool%20link&amp;utm_campaign=jaarruimte%20tool%20link&amp;utm_term=jaarruimte%20tool%20link%20geef%20indicatie&amp;utm_content=jaarruimte%20tool%20link%20geef%20indicatie" TargetMode="External"/><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hyperlink" Target="https://brightpensioen.nl/agenda/?_cat=webinars/?utm_source=jaarruimte%20tool&amp;utm_medium=jaarruimte%20tool%20link&amp;utm_campaign=jaarruimte%20tool%20link&amp;utm_term=jaarruimte%20tool%20link%20webinar%20volgen&amp;utm_content=jaarruimte%20tool%20link%20webinar%20volgen" TargetMode="External"/><Relationship Id="rId4" Type="http://schemas.openxmlformats.org/officeDocument/2006/relationships/hyperlink" Target="https://brightpensioen.nl/voor-bright-leden/?utm_source=jaarruimte%20tool&amp;utm_medium=jaarruimte%20tool%20link&amp;utm_campaign=jaarruimte%20tool%20link&amp;utm_term=jaarruimte%20tool%20link%20login&amp;utm_content=jaarruimte%20tool%20link%20login" TargetMode="External"/><Relationship Id="rId9" Type="http://schemas.openxmlformats.org/officeDocument/2006/relationships/image" Target="../media/image6.png"/></Relationships>
</file>

<file path=xl/drawings/_rels/drawing3.xml.rels><?xml version="1.0" encoding="UTF-8" standalone="yes"?>
<Relationships xmlns="http://schemas.openxmlformats.org/package/2006/relationships"><Relationship Id="rId8" Type="http://schemas.openxmlformats.org/officeDocument/2006/relationships/hyperlink" Target="https://aanmelden.brightpensioen.nl/?utm_source=jaarruimte%20tool&amp;utm_medium=jaarruimte%20tool%20link&amp;utm_campaign=jaarruimte%20tool%20link&amp;utm_term=jaarruimte%20tool%20link%20open%20een%20rekening&amp;utm_content=jaarruimte%20tool%20link%20open%20een%20rekening"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brightpensioen.nl/jaarruimte-handleiding/?utm_source=jaarruimte%20tool&amp;utm_medium=jaarruimte%20tool%20link&amp;utm_campaign=jaarruimte%20tool%20link&amp;utm_term=jaarruimte%20tool%20link%20handleiding&amp;utm_content=jaarruimte%20tool%20link%20handleiding" TargetMode="External"/><Relationship Id="rId2" Type="http://schemas.openxmlformats.org/officeDocument/2006/relationships/image" Target="../media/image2.png"/><Relationship Id="rId1" Type="http://schemas.openxmlformats.org/officeDocument/2006/relationships/image" Target="../media/image11.png"/><Relationship Id="rId6" Type="http://schemas.openxmlformats.org/officeDocument/2006/relationships/hyperlink" Target="https://brightpensioen.nl/pensioen-inschatten/?utm_source=jaarruimte%20tool&amp;utm_medium=jaarruimte%20tool%20link&amp;utm_campaign=jaarruimte%20tool%20link&amp;utm_term=jaarruimte%20tool%20link%20geef%20indicatie&amp;utm_content=jaarruimte%20tool%20link%20geef%20indicatie" TargetMode="External"/><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hyperlink" Target="https://brightpensioen.nl/agenda/?_cat=webinars/?utm_source=jaarruimte%20tool&amp;utm_medium=jaarruimte%20tool%20link&amp;utm_campaign=jaarruimte%20tool%20link&amp;utm_term=jaarruimte%20tool%20link%20webinar%20volgen&amp;utm_content=jaarruimte%20tool%20link%20webinar%20volgen" TargetMode="External"/><Relationship Id="rId4" Type="http://schemas.openxmlformats.org/officeDocument/2006/relationships/hyperlink" Target="https://brightpensioen.nl/voor-bright-leden/?utm_source=jaarruimte%20tool&amp;utm_medium=jaarruimte%20tool%20link&amp;utm_campaign=jaarruimte%20tool%20link&amp;utm_term=jaarruimte%20tool%20link%20login&amp;utm_content=jaarruimte%20tool%20link%20login" TargetMode="External"/><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hyperlink" Target="https://aanmelden.brightpensioen.nl/?utm_source=jaarruimte%20tool&amp;utm_medium=jaarruimte%20tool%20link&amp;utm_campaign=jaarruimte%20tool%20link&amp;utm_term=jaarruimte%20tool%20link%20open%20een%20rekening&amp;utm_content=jaarruimte%20tool%20link%20open%20een%20rekening"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brightpensioen.nl/jaarruimte-handleiding/?utm_source=jaarruimte%20tool&amp;utm_medium=jaarruimte%20tool%20link&amp;utm_campaign=jaarruimte%20tool%20link&amp;utm_term=jaarruimte%20tool%20link%20handleiding&amp;utm_content=jaarruimte%20tool%20link%20handleiding"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brightpensioen.nl/pensioen-inschatten/?utm_source=jaarruimte%20tool&amp;utm_medium=jaarruimte%20tool%20link&amp;utm_campaign=jaarruimte%20tool%20link&amp;utm_term=jaarruimte%20tool%20link%20geef%20indicatie&amp;utm_content=jaarruimte%20tool%20link%20geef%20indicatie" TargetMode="External"/><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hyperlink" Target="https://brightpensioen.nl/agenda/?_cat=webinars/?utm_source=jaarruimte%20tool&amp;utm_medium=jaarruimte%20tool%20link&amp;utm_campaign=jaarruimte%20tool%20link&amp;utm_term=jaarruimte%20tool%20link%20webinar%20volgen&amp;utm_content=jaarruimte%20tool%20link%20webinar%20volgen" TargetMode="External"/><Relationship Id="rId4" Type="http://schemas.openxmlformats.org/officeDocument/2006/relationships/hyperlink" Target="https://brightpensioen.nl/voor-bright-leden/?utm_source=jaarruimte%20tool&amp;utm_medium=jaarruimte%20tool%20link&amp;utm_campaign=jaarruimte%20tool%20link&amp;utm_term=jaarruimte%20tool%20link%20login&amp;utm_content=jaarruimte%20tool%20link%20login" TargetMode="External"/><Relationship Id="rId9" Type="http://schemas.openxmlformats.org/officeDocument/2006/relationships/image" Target="../media/image6.png"/></Relationships>
</file>

<file path=xl/drawings/_rels/drawing5.xml.rels><?xml version="1.0" encoding="UTF-8" standalone="yes"?>
<Relationships xmlns="http://schemas.openxmlformats.org/package/2006/relationships"><Relationship Id="rId8" Type="http://schemas.openxmlformats.org/officeDocument/2006/relationships/hyperlink" Target="https://aanmelden.brightpensioen.nl/?utm_source=jaarruimte%20tool&amp;utm_medium=jaarruimte%20tool%20link&amp;utm_campaign=jaarruimte%20tool%20link&amp;utm_term=jaarruimte%20tool%20link%20open%20een%20rekening&amp;utm_content=jaarruimte%20tool%20link%20open%20een%20rekening"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brightpensioen.nl/jaarruimte-handleiding/?utm_source=jaarruimte%20tool&amp;utm_medium=jaarruimte%20tool%20link&amp;utm_campaign=jaarruimte%20tool%20link&amp;utm_term=jaarruimte%20tool%20link%20handleiding&amp;utm_content=jaarruimte%20tool%20link%20handleiding" TargetMode="External"/><Relationship Id="rId2" Type="http://schemas.openxmlformats.org/officeDocument/2006/relationships/image" Target="../media/image2.png"/><Relationship Id="rId1" Type="http://schemas.openxmlformats.org/officeDocument/2006/relationships/image" Target="../media/image10.png"/><Relationship Id="rId6" Type="http://schemas.openxmlformats.org/officeDocument/2006/relationships/hyperlink" Target="https://brightpensioen.nl/pensioen-inschatten/?utm_source=jaarruimte%20tool&amp;utm_medium=jaarruimte%20tool%20link&amp;utm_campaign=jaarruimte%20tool%20link&amp;utm_term=jaarruimte%20tool%20link%20geef%20indicatie&amp;utm_content=jaarruimte%20tool%20link%20geef%20indicatie" TargetMode="External"/><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hyperlink" Target="https://brightpensioen.nl/agenda/?_cat=webinars/?utm_source=jaarruimte%20tool&amp;utm_medium=jaarruimte%20tool%20link&amp;utm_campaign=jaarruimte%20tool%20link&amp;utm_term=jaarruimte%20tool%20link%20webinar%20volgen&amp;utm_content=jaarruimte%20tool%20link%20webinar%20volgen" TargetMode="External"/><Relationship Id="rId4" Type="http://schemas.openxmlformats.org/officeDocument/2006/relationships/hyperlink" Target="https://brightpensioen.nl/voor-bright-leden/?utm_source=jaarruimte%20tool&amp;utm_medium=jaarruimte%20tool%20link&amp;utm_campaign=jaarruimte%20tool%20link&amp;utm_term=jaarruimte%20tool%20link%20login&amp;utm_content=jaarruimte%20tool%20link%20login" TargetMode="External"/><Relationship Id="rId9" Type="http://schemas.openxmlformats.org/officeDocument/2006/relationships/image" Target="../media/image6.png"/></Relationships>
</file>

<file path=xl/drawings/_rels/drawing6.xml.rels><?xml version="1.0" encoding="UTF-8" standalone="yes"?>
<Relationships xmlns="http://schemas.openxmlformats.org/package/2006/relationships"><Relationship Id="rId8" Type="http://schemas.openxmlformats.org/officeDocument/2006/relationships/hyperlink" Target="https://aanmelden.brightpensioen.nl/?utm_source=jaarruimte%20tool&amp;utm_medium=jaarruimte%20tool%20link&amp;utm_campaign=jaarruimte%20tool%20link&amp;utm_term=jaarruimte%20tool%20link%20open%20een%20rekening&amp;utm_content=jaarruimte%20tool%20link%20open%20een%20rekening"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brightpensioen.nl/jaarruimte-handleiding/?utm_source=jaarruimte%20tool&amp;utm_medium=jaarruimte%20tool%20link&amp;utm_campaign=jaarruimte%20tool%20link&amp;utm_term=jaarruimte%20tool%20link%20handleiding&amp;utm_content=jaarruimte%20tool%20link%20handleiding" TargetMode="External"/><Relationship Id="rId2" Type="http://schemas.openxmlformats.org/officeDocument/2006/relationships/image" Target="../media/image2.png"/><Relationship Id="rId1" Type="http://schemas.openxmlformats.org/officeDocument/2006/relationships/image" Target="../media/image11.png"/><Relationship Id="rId6" Type="http://schemas.openxmlformats.org/officeDocument/2006/relationships/hyperlink" Target="https://brightpensioen.nl/pensioen-inschatten/?utm_source=jaarruimte%20tool&amp;utm_medium=jaarruimte%20tool%20link&amp;utm_campaign=jaarruimte%20tool%20link&amp;utm_term=jaarruimte%20tool%20link%20geef%20indicatie&amp;utm_content=jaarruimte%20tool%20link%20geef%20indicatie" TargetMode="External"/><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hyperlink" Target="https://brightpensioen.nl/agenda/?_cat=webinars/?utm_source=jaarruimte%20tool&amp;utm_medium=jaarruimte%20tool%20link&amp;utm_campaign=jaarruimte%20tool%20link&amp;utm_term=jaarruimte%20tool%20link%20webinar%20volgen&amp;utm_content=jaarruimte%20tool%20link%20webinar%20volgen" TargetMode="External"/><Relationship Id="rId4" Type="http://schemas.openxmlformats.org/officeDocument/2006/relationships/hyperlink" Target="https://brightpensioen.nl/voor-bright-leden/?utm_source=jaarruimte%20tool&amp;utm_medium=jaarruimte%20tool%20link&amp;utm_campaign=jaarruimte%20tool%20link&amp;utm_term=jaarruimte%20tool%20link%20login&amp;utm_content=jaarruimte%20tool%20link%20login" TargetMode="External"/><Relationship Id="rId9" Type="http://schemas.openxmlformats.org/officeDocument/2006/relationships/image" Target="../media/image6.png"/></Relationships>
</file>

<file path=xl/drawings/_rels/drawing7.xml.rels><?xml version="1.0" encoding="UTF-8" standalone="yes"?>
<Relationships xmlns="http://schemas.openxmlformats.org/package/2006/relationships"><Relationship Id="rId8" Type="http://schemas.openxmlformats.org/officeDocument/2006/relationships/hyperlink" Target="https://aanmelden.brightpensioen.nl/?utm_source=jaarruimte%20tool&amp;utm_medium=jaarruimte%20tool%20link&amp;utm_campaign=jaarruimte%20tool%20link&amp;utm_term=jaarruimte%20tool%20link%20open%20een%20rekening&amp;utm_content=jaarruimte%20tool%20link%20open%20een%20rekening"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brightpensioen.nl/jaarruimte-handleiding/?utm_source=jaarruimte%20tool&amp;utm_medium=jaarruimte%20tool%20link&amp;utm_campaign=jaarruimte%20tool%20link&amp;utm_term=jaarruimte%20tool%20link%20handleiding&amp;utm_content=jaarruimte%20tool%20link%20handleiding" TargetMode="Externa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hyperlink" Target="https://brightpensioen.nl/pensioen-inschatten/?utm_source=jaarruimte%20tool&amp;utm_medium=jaarruimte%20tool%20link&amp;utm_campaign=jaarruimte%20tool%20link&amp;utm_term=jaarruimte%20tool%20link%20geef%20indicatie&amp;utm_content=jaarruimte%20tool%20link%20geef%20indicatie" TargetMode="External"/><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hyperlink" Target="https://brightpensioen.nl/agenda/?_cat=webinars/?utm_source=jaarruimte%20tool&amp;utm_medium=jaarruimte%20tool%20link&amp;utm_campaign=jaarruimte%20tool%20link&amp;utm_term=jaarruimte%20tool%20link%20webinar%20volgen&amp;utm_content=jaarruimte%20tool%20link%20webinar%20volgen" TargetMode="External"/><Relationship Id="rId4" Type="http://schemas.openxmlformats.org/officeDocument/2006/relationships/hyperlink" Target="https://brightpensioen.nl/voor-bright-leden/?utm_source=jaarruimte%20tool&amp;utm_medium=jaarruimte%20tool%20link&amp;utm_campaign=jaarruimte%20tool%20link&amp;utm_term=jaarruimte%20tool%20link%20login&amp;utm_content=jaarruimte%20tool%20link%20login" TargetMode="External"/><Relationship Id="rId9" Type="http://schemas.openxmlformats.org/officeDocument/2006/relationships/image" Target="../media/image6.png"/></Relationships>
</file>

<file path=xl/drawings/_rels/drawing8.xml.rels><?xml version="1.0" encoding="UTF-8" standalone="yes"?>
<Relationships xmlns="http://schemas.openxmlformats.org/package/2006/relationships"><Relationship Id="rId8" Type="http://schemas.openxmlformats.org/officeDocument/2006/relationships/hyperlink" Target="https://aanmelden.brightpensioen.nl/?utm_source=jaarruimte%20tool&amp;utm_medium=jaarruimte%20tool%20link&amp;utm_campaign=jaarruimte%20tool%20link&amp;utm_term=jaarruimte%20tool%20link%20open%20een%20rekening&amp;utm_content=jaarruimte%20tool%20link%20open%20een%20rekening"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brightpensioen.nl/jaarruimte-handleiding/?utm_source=jaarruimte%20tool&amp;utm_medium=jaarruimte%20tool%20link&amp;utm_campaign=jaarruimte%20tool%20link&amp;utm_term=jaarruimte%20tool%20link%20handleiding&amp;utm_content=jaarruimte%20tool%20link%20handleiding" TargetMode="External"/><Relationship Id="rId2" Type="http://schemas.openxmlformats.org/officeDocument/2006/relationships/image" Target="../media/image2.png"/><Relationship Id="rId1" Type="http://schemas.openxmlformats.org/officeDocument/2006/relationships/image" Target="../media/image10.png"/><Relationship Id="rId6" Type="http://schemas.openxmlformats.org/officeDocument/2006/relationships/hyperlink" Target="https://brightpensioen.nl/pensioen-inschatten/?utm_source=jaarruimte%20tool&amp;utm_medium=jaarruimte%20tool%20link&amp;utm_campaign=jaarruimte%20tool%20link&amp;utm_term=jaarruimte%20tool%20link%20geef%20indicatie&amp;utm_content=jaarruimte%20tool%20link%20geef%20indicatie" TargetMode="External"/><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hyperlink" Target="https://brightpensioen.nl/agenda/?_cat=webinars/?utm_source=jaarruimte%20tool&amp;utm_medium=jaarruimte%20tool%20link&amp;utm_campaign=jaarruimte%20tool%20link&amp;utm_term=jaarruimte%20tool%20link%20webinar%20volgen&amp;utm_content=jaarruimte%20tool%20link%20webinar%20volgen" TargetMode="External"/><Relationship Id="rId4" Type="http://schemas.openxmlformats.org/officeDocument/2006/relationships/hyperlink" Target="https://brightpensioen.nl/voor-bright-leden/?utm_source=jaarruimte%20tool&amp;utm_medium=jaarruimte%20tool%20link&amp;utm_campaign=jaarruimte%20tool%20link&amp;utm_term=jaarruimte%20tool%20link%20login&amp;utm_content=jaarruimte%20tool%20link%20login" TargetMode="External"/><Relationship Id="rId9" Type="http://schemas.openxmlformats.org/officeDocument/2006/relationships/image" Target="../media/image6.png"/></Relationships>
</file>

<file path=xl/drawings/_rels/drawing9.xml.rels><?xml version="1.0" encoding="UTF-8" standalone="yes"?>
<Relationships xmlns="http://schemas.openxmlformats.org/package/2006/relationships"><Relationship Id="rId8" Type="http://schemas.openxmlformats.org/officeDocument/2006/relationships/hyperlink" Target="https://aanmelden.brightpensioen.nl/?utm_source=jaarruimte%20tool&amp;utm_medium=jaarruimte%20tool%20link&amp;utm_campaign=jaarruimte%20tool%20link&amp;utm_term=jaarruimte%20tool%20link%20open%20een%20rekening&amp;utm_content=jaarruimte%20tool%20link%20open%20een%20rekening"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brightpensioen.nl/jaarruimte-handleiding/?utm_source=jaarruimte%20tool&amp;utm_medium=jaarruimte%20tool%20link&amp;utm_campaign=jaarruimte%20tool%20link&amp;utm_term=jaarruimte%20tool%20link%20handleiding&amp;utm_content=jaarruimte%20tool%20link%20handleiding" TargetMode="External"/><Relationship Id="rId2" Type="http://schemas.openxmlformats.org/officeDocument/2006/relationships/image" Target="../media/image2.png"/><Relationship Id="rId1" Type="http://schemas.openxmlformats.org/officeDocument/2006/relationships/image" Target="../media/image11.png"/><Relationship Id="rId6" Type="http://schemas.openxmlformats.org/officeDocument/2006/relationships/hyperlink" Target="https://brightpensioen.nl/pensioen-inschatten/?utm_source=jaarruimte%20tool&amp;utm_medium=jaarruimte%20tool%20link&amp;utm_campaign=jaarruimte%20tool%20link&amp;utm_term=jaarruimte%20tool%20link%20geef%20indicatie&amp;utm_content=jaarruimte%20tool%20link%20geef%20indicatie" TargetMode="External"/><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hyperlink" Target="https://brightpensioen.nl/agenda/?_cat=webinars/?utm_source=jaarruimte%20tool&amp;utm_medium=jaarruimte%20tool%20link&amp;utm_campaign=jaarruimte%20tool%20link&amp;utm_term=jaarruimte%20tool%20link%20webinar%20volgen&amp;utm_content=jaarruimte%20tool%20link%20webinar%20volgen" TargetMode="External"/><Relationship Id="rId4" Type="http://schemas.openxmlformats.org/officeDocument/2006/relationships/hyperlink" Target="https://brightpensioen.nl/voor-bright-leden/?utm_source=jaarruimte%20tool&amp;utm_medium=jaarruimte%20tool%20link&amp;utm_campaign=jaarruimte%20tool%20link&amp;utm_term=jaarruimte%20tool%20link%20login&amp;utm_content=jaarruimte%20tool%20link%20login" TargetMode="External"/><Relationship Id="rId9"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21</xdr:col>
      <xdr:colOff>723900</xdr:colOff>
      <xdr:row>0</xdr:row>
      <xdr:rowOff>0</xdr:rowOff>
    </xdr:from>
    <xdr:to>
      <xdr:col>22</xdr:col>
      <xdr:colOff>1155700</xdr:colOff>
      <xdr:row>0</xdr:row>
      <xdr:rowOff>0</xdr:rowOff>
    </xdr:to>
    <xdr:sp macro="" textlink="">
      <xdr:nvSpPr>
        <xdr:cNvPr id="6" name="Rounded Rectangle 5">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14249400" y="254000"/>
          <a:ext cx="1600200" cy="469900"/>
        </a:xfrm>
        <a:prstGeom prst="roundRect">
          <a:avLst/>
        </a:prstGeom>
        <a:solidFill>
          <a:schemeClr val="accent3"/>
        </a:solidFill>
        <a:ln>
          <a:no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latin typeface="Trebuchet MS"/>
              <a:cs typeface="Trebuchet MS"/>
            </a:rPr>
            <a:t>HANDLEIDING</a:t>
          </a:r>
        </a:p>
      </xdr:txBody>
    </xdr:sp>
    <xdr:clientData/>
  </xdr:twoCellAnchor>
  <xdr:twoCellAnchor editAs="oneCell">
    <xdr:from>
      <xdr:col>1</xdr:col>
      <xdr:colOff>145734</xdr:colOff>
      <xdr:row>13</xdr:row>
      <xdr:rowOff>3701</xdr:rowOff>
    </xdr:from>
    <xdr:to>
      <xdr:col>6</xdr:col>
      <xdr:colOff>822272</xdr:colOff>
      <xdr:row>36</xdr:row>
      <xdr:rowOff>55560</xdr:rowOff>
    </xdr:to>
    <xdr:pic>
      <xdr:nvPicPr>
        <xdr:cNvPr id="17" name="Afbeelding 16">
          <a:extLst>
            <a:ext uri="{FF2B5EF4-FFF2-40B4-BE49-F238E27FC236}">
              <a16:creationId xmlns:a16="http://schemas.microsoft.com/office/drawing/2014/main" id="{80CD4FA6-0928-4747-982F-F30236EEC28E}"/>
            </a:ext>
          </a:extLst>
        </xdr:cNvPr>
        <xdr:cNvPicPr>
          <a:picLocks noChangeAspect="1"/>
        </xdr:cNvPicPr>
      </xdr:nvPicPr>
      <xdr:blipFill rotWithShape="1">
        <a:blip xmlns:r="http://schemas.openxmlformats.org/officeDocument/2006/relationships" r:embed="rId2"/>
        <a:srcRect l="-1" r="1592"/>
        <a:stretch/>
      </xdr:blipFill>
      <xdr:spPr>
        <a:xfrm>
          <a:off x="355284" y="3042176"/>
          <a:ext cx="4734189" cy="4623859"/>
        </a:xfrm>
        <a:prstGeom prst="rect">
          <a:avLst/>
        </a:prstGeom>
      </xdr:spPr>
    </xdr:pic>
    <xdr:clientData/>
  </xdr:twoCellAnchor>
  <xdr:twoCellAnchor editAs="oneCell">
    <xdr:from>
      <xdr:col>1</xdr:col>
      <xdr:colOff>109540</xdr:colOff>
      <xdr:row>6</xdr:row>
      <xdr:rowOff>93660</xdr:rowOff>
    </xdr:from>
    <xdr:to>
      <xdr:col>5</xdr:col>
      <xdr:colOff>904919</xdr:colOff>
      <xdr:row>12</xdr:row>
      <xdr:rowOff>127876</xdr:rowOff>
    </xdr:to>
    <xdr:pic>
      <xdr:nvPicPr>
        <xdr:cNvPr id="28" name="Afbeelding 27">
          <a:extLst>
            <a:ext uri="{FF2B5EF4-FFF2-40B4-BE49-F238E27FC236}">
              <a16:creationId xmlns:a16="http://schemas.microsoft.com/office/drawing/2014/main" id="{04FD7BE1-3A05-4DD4-8246-51146B51AAC5}"/>
            </a:ext>
          </a:extLst>
        </xdr:cNvPr>
        <xdr:cNvPicPr>
          <a:picLocks noChangeAspect="1"/>
        </xdr:cNvPicPr>
      </xdr:nvPicPr>
      <xdr:blipFill>
        <a:blip xmlns:r="http://schemas.openxmlformats.org/officeDocument/2006/relationships" r:embed="rId3"/>
        <a:stretch>
          <a:fillRect/>
        </a:stretch>
      </xdr:blipFill>
      <xdr:spPr>
        <a:xfrm>
          <a:off x="319090" y="1465260"/>
          <a:ext cx="3891005" cy="1353429"/>
        </a:xfrm>
        <a:prstGeom prst="rect">
          <a:avLst/>
        </a:prstGeom>
      </xdr:spPr>
    </xdr:pic>
    <xdr:clientData/>
  </xdr:twoCellAnchor>
  <xdr:twoCellAnchor editAs="oneCell">
    <xdr:from>
      <xdr:col>0</xdr:col>
      <xdr:colOff>0</xdr:colOff>
      <xdr:row>0</xdr:row>
      <xdr:rowOff>0</xdr:rowOff>
    </xdr:from>
    <xdr:to>
      <xdr:col>6</xdr:col>
      <xdr:colOff>479160</xdr:colOff>
      <xdr:row>3</xdr:row>
      <xdr:rowOff>180284</xdr:rowOff>
    </xdr:to>
    <xdr:pic>
      <xdr:nvPicPr>
        <xdr:cNvPr id="13" name="Afbeelding 12">
          <a:extLst>
            <a:ext uri="{FF2B5EF4-FFF2-40B4-BE49-F238E27FC236}">
              <a16:creationId xmlns:a16="http://schemas.microsoft.com/office/drawing/2014/main" id="{6504FD6B-E367-46F9-A8F1-3054C862AAB3}"/>
            </a:ext>
          </a:extLst>
        </xdr:cNvPr>
        <xdr:cNvPicPr>
          <a:picLocks noChangeAspect="1"/>
        </xdr:cNvPicPr>
      </xdr:nvPicPr>
      <xdr:blipFill rotWithShape="1">
        <a:blip xmlns:r="http://schemas.openxmlformats.org/officeDocument/2006/relationships" r:embed="rId4"/>
        <a:srcRect l="1" t="7675" r="48419" b="72225"/>
        <a:stretch/>
      </xdr:blipFill>
      <xdr:spPr>
        <a:xfrm>
          <a:off x="0" y="0"/>
          <a:ext cx="4753504" cy="858940"/>
        </a:xfrm>
        <a:prstGeom prst="rect">
          <a:avLst/>
        </a:prstGeom>
      </xdr:spPr>
    </xdr:pic>
    <xdr:clientData/>
  </xdr:twoCellAnchor>
  <xdr:twoCellAnchor editAs="oneCell">
    <xdr:from>
      <xdr:col>15</xdr:col>
      <xdr:colOff>609600</xdr:colOff>
      <xdr:row>0</xdr:row>
      <xdr:rowOff>154782</xdr:rowOff>
    </xdr:from>
    <xdr:to>
      <xdr:col>17</xdr:col>
      <xdr:colOff>942630</xdr:colOff>
      <xdr:row>3</xdr:row>
      <xdr:rowOff>161840</xdr:rowOff>
    </xdr:to>
    <xdr:pic>
      <xdr:nvPicPr>
        <xdr:cNvPr id="14" name="Afbeelding 13">
          <a:hlinkClick xmlns:r="http://schemas.openxmlformats.org/officeDocument/2006/relationships" r:id="rId5"/>
          <a:extLst>
            <a:ext uri="{FF2B5EF4-FFF2-40B4-BE49-F238E27FC236}">
              <a16:creationId xmlns:a16="http://schemas.microsoft.com/office/drawing/2014/main" id="{B1FFC8B4-2BB3-48EC-9487-D11B9DF942E8}"/>
            </a:ext>
          </a:extLst>
        </xdr:cNvPr>
        <xdr:cNvPicPr>
          <a:picLocks noChangeAspect="1"/>
        </xdr:cNvPicPr>
      </xdr:nvPicPr>
      <xdr:blipFill>
        <a:blip xmlns:r="http://schemas.openxmlformats.org/officeDocument/2006/relationships" r:embed="rId6"/>
        <a:stretch>
          <a:fillRect/>
        </a:stretch>
      </xdr:blipFill>
      <xdr:spPr>
        <a:xfrm>
          <a:off x="15313819" y="154782"/>
          <a:ext cx="2761905" cy="685714"/>
        </a:xfrm>
        <a:prstGeom prst="rect">
          <a:avLst/>
        </a:prstGeom>
      </xdr:spPr>
    </xdr:pic>
    <xdr:clientData/>
  </xdr:twoCellAnchor>
  <xdr:twoCellAnchor editAs="oneCell">
    <xdr:from>
      <xdr:col>9</xdr:col>
      <xdr:colOff>431010</xdr:colOff>
      <xdr:row>0</xdr:row>
      <xdr:rowOff>202406</xdr:rowOff>
    </xdr:from>
    <xdr:to>
      <xdr:col>11</xdr:col>
      <xdr:colOff>709616</xdr:colOff>
      <xdr:row>3</xdr:row>
      <xdr:rowOff>14288</xdr:rowOff>
    </xdr:to>
    <xdr:pic>
      <xdr:nvPicPr>
        <xdr:cNvPr id="15" name="Afbeelding 14">
          <a:hlinkClick xmlns:r="http://schemas.openxmlformats.org/officeDocument/2006/relationships" r:id="rId7"/>
          <a:extLst>
            <a:ext uri="{FF2B5EF4-FFF2-40B4-BE49-F238E27FC236}">
              <a16:creationId xmlns:a16="http://schemas.microsoft.com/office/drawing/2014/main" id="{93326FA1-2273-4BED-AEAE-18C0DDFB862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848604" y="202406"/>
          <a:ext cx="2707481" cy="49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692946</xdr:colOff>
      <xdr:row>0</xdr:row>
      <xdr:rowOff>202406</xdr:rowOff>
    </xdr:from>
    <xdr:to>
      <xdr:col>15</xdr:col>
      <xdr:colOff>445296</xdr:colOff>
      <xdr:row>3</xdr:row>
      <xdr:rowOff>23813</xdr:rowOff>
    </xdr:to>
    <xdr:pic>
      <xdr:nvPicPr>
        <xdr:cNvPr id="16" name="Afbeelding 15">
          <a:hlinkClick xmlns:r="http://schemas.openxmlformats.org/officeDocument/2006/relationships" r:id="rId9"/>
          <a:extLst>
            <a:ext uri="{FF2B5EF4-FFF2-40B4-BE49-F238E27FC236}">
              <a16:creationId xmlns:a16="http://schemas.microsoft.com/office/drawing/2014/main" id="{5E0FDF89-0215-4A03-86ED-C3D4CB3A7A7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968290" y="202406"/>
          <a:ext cx="2181225"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966785</xdr:colOff>
      <xdr:row>0</xdr:row>
      <xdr:rowOff>202410</xdr:rowOff>
    </xdr:from>
    <xdr:to>
      <xdr:col>13</xdr:col>
      <xdr:colOff>461960</xdr:colOff>
      <xdr:row>3</xdr:row>
      <xdr:rowOff>23817</xdr:rowOff>
    </xdr:to>
    <xdr:pic>
      <xdr:nvPicPr>
        <xdr:cNvPr id="22" name="Afbeelding 21">
          <a:hlinkClick xmlns:r="http://schemas.openxmlformats.org/officeDocument/2006/relationships" r:id="rId11"/>
          <a:extLst>
            <a:ext uri="{FF2B5EF4-FFF2-40B4-BE49-F238E27FC236}">
              <a16:creationId xmlns:a16="http://schemas.microsoft.com/office/drawing/2014/main" id="{8D696F6E-646D-4024-834C-348DA7C609E3}"/>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0813254" y="202410"/>
          <a:ext cx="1924050"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288131</xdr:colOff>
      <xdr:row>0</xdr:row>
      <xdr:rowOff>202406</xdr:rowOff>
    </xdr:from>
    <xdr:to>
      <xdr:col>9</xdr:col>
      <xdr:colOff>166687</xdr:colOff>
      <xdr:row>3</xdr:row>
      <xdr:rowOff>4763</xdr:rowOff>
    </xdr:to>
    <xdr:pic>
      <xdr:nvPicPr>
        <xdr:cNvPr id="23" name="Afbeelding 22">
          <a:hlinkClick xmlns:r="http://schemas.openxmlformats.org/officeDocument/2006/relationships" r:id="rId1"/>
          <a:extLst>
            <a:ext uri="{FF2B5EF4-FFF2-40B4-BE49-F238E27FC236}">
              <a16:creationId xmlns:a16="http://schemas.microsoft.com/office/drawing/2014/main" id="{643D9E28-DE78-4583-A06A-F4D52A251A5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26881" y="202406"/>
          <a:ext cx="2057400"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15</xdr:col>
      <xdr:colOff>0</xdr:colOff>
      <xdr:row>23</xdr:row>
      <xdr:rowOff>0</xdr:rowOff>
    </xdr:from>
    <xdr:to>
      <xdr:col>15</xdr:col>
      <xdr:colOff>1176334</xdr:colOff>
      <xdr:row>27</xdr:row>
      <xdr:rowOff>30955</xdr:rowOff>
    </xdr:to>
    <xdr:sp macro="" textlink="">
      <xdr:nvSpPr>
        <xdr:cNvPr id="4" name="Pijl: omlaag 3">
          <a:extLst>
            <a:ext uri="{FF2B5EF4-FFF2-40B4-BE49-F238E27FC236}">
              <a16:creationId xmlns:a16="http://schemas.microsoft.com/office/drawing/2014/main" id="{70B594F5-3673-40A2-B94C-9D18B56C5C16}"/>
            </a:ext>
          </a:extLst>
        </xdr:cNvPr>
        <xdr:cNvSpPr/>
      </xdr:nvSpPr>
      <xdr:spPr>
        <a:xfrm>
          <a:off x="14704219" y="5286375"/>
          <a:ext cx="1176334" cy="769143"/>
        </a:xfrm>
        <a:prstGeom prst="downArrow">
          <a:avLst/>
        </a:prstGeom>
        <a:solidFill>
          <a:schemeClr val="accent4">
            <a:lumMod val="20000"/>
            <a:lumOff val="80000"/>
          </a:schemeClr>
        </a:solidFill>
        <a:ln w="285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a:solidFill>
                <a:schemeClr val="tx1"/>
              </a:solidFill>
              <a:effectLst/>
              <a:latin typeface="+mn-lt"/>
              <a:ea typeface="+mn-ea"/>
              <a:cs typeface="+mn-cs"/>
            </a:rPr>
            <a:t>scroll</a:t>
          </a:r>
          <a:endParaRPr lang="nl-NL" sz="1400" b="1">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148114</xdr:colOff>
      <xdr:row>13</xdr:row>
      <xdr:rowOff>15608</xdr:rowOff>
    </xdr:from>
    <xdr:to>
      <xdr:col>6</xdr:col>
      <xdr:colOff>646934</xdr:colOff>
      <xdr:row>35</xdr:row>
      <xdr:rowOff>95250</xdr:rowOff>
    </xdr:to>
    <xdr:pic>
      <xdr:nvPicPr>
        <xdr:cNvPr id="37" name="Afbeelding 36">
          <a:extLst>
            <a:ext uri="{FF2B5EF4-FFF2-40B4-BE49-F238E27FC236}">
              <a16:creationId xmlns:a16="http://schemas.microsoft.com/office/drawing/2014/main" id="{525EFDCD-4B3C-467F-B6AA-6727E3C74666}"/>
            </a:ext>
          </a:extLst>
        </xdr:cNvPr>
        <xdr:cNvPicPr>
          <a:picLocks noChangeAspect="1"/>
        </xdr:cNvPicPr>
      </xdr:nvPicPr>
      <xdr:blipFill>
        <a:blip xmlns:r="http://schemas.openxmlformats.org/officeDocument/2006/relationships" r:embed="rId1"/>
        <a:srcRect t="3195" b="3195"/>
        <a:stretch/>
      </xdr:blipFill>
      <xdr:spPr>
        <a:xfrm>
          <a:off x="350520" y="3027889"/>
          <a:ext cx="4558852" cy="4770705"/>
        </a:xfrm>
        <a:prstGeom prst="rect">
          <a:avLst/>
        </a:prstGeom>
      </xdr:spPr>
    </xdr:pic>
    <xdr:clientData/>
  </xdr:twoCellAnchor>
  <xdr:twoCellAnchor editAs="oneCell">
    <xdr:from>
      <xdr:col>1</xdr:col>
      <xdr:colOff>147638</xdr:colOff>
      <xdr:row>6</xdr:row>
      <xdr:rowOff>105567</xdr:rowOff>
    </xdr:from>
    <xdr:to>
      <xdr:col>5</xdr:col>
      <xdr:colOff>954924</xdr:colOff>
      <xdr:row>12</xdr:row>
      <xdr:rowOff>139783</xdr:rowOff>
    </xdr:to>
    <xdr:pic>
      <xdr:nvPicPr>
        <xdr:cNvPr id="38" name="Afbeelding 37">
          <a:extLst>
            <a:ext uri="{FF2B5EF4-FFF2-40B4-BE49-F238E27FC236}">
              <a16:creationId xmlns:a16="http://schemas.microsoft.com/office/drawing/2014/main" id="{D44EFCED-36FC-47D3-9A8C-ED5D38D0A6F8}"/>
            </a:ext>
          </a:extLst>
        </xdr:cNvPr>
        <xdr:cNvPicPr>
          <a:picLocks noChangeAspect="1"/>
        </xdr:cNvPicPr>
      </xdr:nvPicPr>
      <xdr:blipFill>
        <a:blip xmlns:r="http://schemas.openxmlformats.org/officeDocument/2006/relationships" r:embed="rId2"/>
        <a:stretch>
          <a:fillRect/>
        </a:stretch>
      </xdr:blipFill>
      <xdr:spPr>
        <a:xfrm>
          <a:off x="361951" y="1605755"/>
          <a:ext cx="3902911" cy="1462966"/>
        </a:xfrm>
        <a:prstGeom prst="rect">
          <a:avLst/>
        </a:prstGeom>
      </xdr:spPr>
    </xdr:pic>
    <xdr:clientData/>
  </xdr:twoCellAnchor>
  <xdr:twoCellAnchor editAs="oneCell">
    <xdr:from>
      <xdr:col>0</xdr:col>
      <xdr:colOff>0</xdr:colOff>
      <xdr:row>0</xdr:row>
      <xdr:rowOff>0</xdr:rowOff>
    </xdr:from>
    <xdr:to>
      <xdr:col>6</xdr:col>
      <xdr:colOff>491066</xdr:colOff>
      <xdr:row>3</xdr:row>
      <xdr:rowOff>180284</xdr:rowOff>
    </xdr:to>
    <xdr:pic>
      <xdr:nvPicPr>
        <xdr:cNvPr id="13" name="Afbeelding 12">
          <a:extLst>
            <a:ext uri="{FF2B5EF4-FFF2-40B4-BE49-F238E27FC236}">
              <a16:creationId xmlns:a16="http://schemas.microsoft.com/office/drawing/2014/main" id="{4CB77901-3220-43CC-B352-A69D393313A7}"/>
            </a:ext>
          </a:extLst>
        </xdr:cNvPr>
        <xdr:cNvPicPr>
          <a:picLocks noChangeAspect="1"/>
        </xdr:cNvPicPr>
      </xdr:nvPicPr>
      <xdr:blipFill rotWithShape="1">
        <a:blip xmlns:r="http://schemas.openxmlformats.org/officeDocument/2006/relationships" r:embed="rId3"/>
        <a:srcRect l="1" t="7675" r="48419" b="72225"/>
        <a:stretch/>
      </xdr:blipFill>
      <xdr:spPr>
        <a:xfrm>
          <a:off x="0" y="0"/>
          <a:ext cx="4753504" cy="858940"/>
        </a:xfrm>
        <a:prstGeom prst="rect">
          <a:avLst/>
        </a:prstGeom>
      </xdr:spPr>
    </xdr:pic>
    <xdr:clientData/>
  </xdr:twoCellAnchor>
  <xdr:twoCellAnchor editAs="oneCell">
    <xdr:from>
      <xdr:col>15</xdr:col>
      <xdr:colOff>621506</xdr:colOff>
      <xdr:row>0</xdr:row>
      <xdr:rowOff>154782</xdr:rowOff>
    </xdr:from>
    <xdr:to>
      <xdr:col>17</xdr:col>
      <xdr:colOff>954536</xdr:colOff>
      <xdr:row>3</xdr:row>
      <xdr:rowOff>161840</xdr:rowOff>
    </xdr:to>
    <xdr:pic>
      <xdr:nvPicPr>
        <xdr:cNvPr id="14" name="Afbeelding 13">
          <a:hlinkClick xmlns:r="http://schemas.openxmlformats.org/officeDocument/2006/relationships" r:id="rId4"/>
          <a:extLst>
            <a:ext uri="{FF2B5EF4-FFF2-40B4-BE49-F238E27FC236}">
              <a16:creationId xmlns:a16="http://schemas.microsoft.com/office/drawing/2014/main" id="{518588F0-61EC-483A-84F9-FBDD8ED48B95}"/>
            </a:ext>
          </a:extLst>
        </xdr:cNvPr>
        <xdr:cNvPicPr>
          <a:picLocks noChangeAspect="1"/>
        </xdr:cNvPicPr>
      </xdr:nvPicPr>
      <xdr:blipFill>
        <a:blip xmlns:r="http://schemas.openxmlformats.org/officeDocument/2006/relationships" r:embed="rId5"/>
        <a:stretch>
          <a:fillRect/>
        </a:stretch>
      </xdr:blipFill>
      <xdr:spPr>
        <a:xfrm>
          <a:off x="15313819" y="154782"/>
          <a:ext cx="2761905" cy="685714"/>
        </a:xfrm>
        <a:prstGeom prst="rect">
          <a:avLst/>
        </a:prstGeom>
      </xdr:spPr>
    </xdr:pic>
    <xdr:clientData/>
  </xdr:twoCellAnchor>
  <xdr:twoCellAnchor editAs="oneCell">
    <xdr:from>
      <xdr:col>9</xdr:col>
      <xdr:colOff>442916</xdr:colOff>
      <xdr:row>0</xdr:row>
      <xdr:rowOff>202406</xdr:rowOff>
    </xdr:from>
    <xdr:to>
      <xdr:col>11</xdr:col>
      <xdr:colOff>721522</xdr:colOff>
      <xdr:row>3</xdr:row>
      <xdr:rowOff>14288</xdr:rowOff>
    </xdr:to>
    <xdr:pic>
      <xdr:nvPicPr>
        <xdr:cNvPr id="15" name="Afbeelding 14">
          <a:hlinkClick xmlns:r="http://schemas.openxmlformats.org/officeDocument/2006/relationships" r:id="rId6"/>
          <a:extLst>
            <a:ext uri="{FF2B5EF4-FFF2-40B4-BE49-F238E27FC236}">
              <a16:creationId xmlns:a16="http://schemas.microsoft.com/office/drawing/2014/main" id="{789E93D8-B5E5-4A7C-B384-9BE69792C39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48604" y="202406"/>
          <a:ext cx="2707481" cy="49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704852</xdr:colOff>
      <xdr:row>0</xdr:row>
      <xdr:rowOff>202406</xdr:rowOff>
    </xdr:from>
    <xdr:to>
      <xdr:col>15</xdr:col>
      <xdr:colOff>457202</xdr:colOff>
      <xdr:row>3</xdr:row>
      <xdr:rowOff>23813</xdr:rowOff>
    </xdr:to>
    <xdr:pic>
      <xdr:nvPicPr>
        <xdr:cNvPr id="16" name="Afbeelding 15">
          <a:hlinkClick xmlns:r="http://schemas.openxmlformats.org/officeDocument/2006/relationships" r:id="rId8"/>
          <a:extLst>
            <a:ext uri="{FF2B5EF4-FFF2-40B4-BE49-F238E27FC236}">
              <a16:creationId xmlns:a16="http://schemas.microsoft.com/office/drawing/2014/main" id="{82189CA4-5BE1-4B23-9A41-8B92FA012C5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968290" y="202406"/>
          <a:ext cx="2181225"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978691</xdr:colOff>
      <xdr:row>0</xdr:row>
      <xdr:rowOff>202410</xdr:rowOff>
    </xdr:from>
    <xdr:to>
      <xdr:col>13</xdr:col>
      <xdr:colOff>473866</xdr:colOff>
      <xdr:row>3</xdr:row>
      <xdr:rowOff>23817</xdr:rowOff>
    </xdr:to>
    <xdr:pic>
      <xdr:nvPicPr>
        <xdr:cNvPr id="17" name="Afbeelding 16">
          <a:hlinkClick xmlns:r="http://schemas.openxmlformats.org/officeDocument/2006/relationships" r:id="rId10"/>
          <a:extLst>
            <a:ext uri="{FF2B5EF4-FFF2-40B4-BE49-F238E27FC236}">
              <a16:creationId xmlns:a16="http://schemas.microsoft.com/office/drawing/2014/main" id="{3F207A1D-D227-46F0-9394-BDC93B8398F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813254" y="202410"/>
          <a:ext cx="1924050"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300037</xdr:colOff>
      <xdr:row>0</xdr:row>
      <xdr:rowOff>202406</xdr:rowOff>
    </xdr:from>
    <xdr:to>
      <xdr:col>9</xdr:col>
      <xdr:colOff>178593</xdr:colOff>
      <xdr:row>3</xdr:row>
      <xdr:rowOff>4763</xdr:rowOff>
    </xdr:to>
    <xdr:pic>
      <xdr:nvPicPr>
        <xdr:cNvPr id="18" name="Afbeelding 17">
          <a:hlinkClick xmlns:r="http://schemas.openxmlformats.org/officeDocument/2006/relationships" r:id="rId12"/>
          <a:extLst>
            <a:ext uri="{FF2B5EF4-FFF2-40B4-BE49-F238E27FC236}">
              <a16:creationId xmlns:a16="http://schemas.microsoft.com/office/drawing/2014/main" id="{33BE8F10-7973-43D7-868D-71C82A473A44}"/>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26881" y="202406"/>
          <a:ext cx="2057400"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15</xdr:col>
      <xdr:colOff>0</xdr:colOff>
      <xdr:row>23</xdr:row>
      <xdr:rowOff>0</xdr:rowOff>
    </xdr:from>
    <xdr:to>
      <xdr:col>15</xdr:col>
      <xdr:colOff>1176334</xdr:colOff>
      <xdr:row>27</xdr:row>
      <xdr:rowOff>30955</xdr:rowOff>
    </xdr:to>
    <xdr:sp macro="" textlink="">
      <xdr:nvSpPr>
        <xdr:cNvPr id="10" name="Pijl: omlaag 9">
          <a:extLst>
            <a:ext uri="{FF2B5EF4-FFF2-40B4-BE49-F238E27FC236}">
              <a16:creationId xmlns:a16="http://schemas.microsoft.com/office/drawing/2014/main" id="{1CFCC6A4-CE2E-4A7B-BEF9-2389A7AE0242}"/>
            </a:ext>
          </a:extLst>
        </xdr:cNvPr>
        <xdr:cNvSpPr/>
      </xdr:nvSpPr>
      <xdr:spPr>
        <a:xfrm>
          <a:off x="14692313" y="5286375"/>
          <a:ext cx="1176334" cy="769143"/>
        </a:xfrm>
        <a:prstGeom prst="downArrow">
          <a:avLst/>
        </a:prstGeom>
        <a:solidFill>
          <a:schemeClr val="accent4">
            <a:lumMod val="20000"/>
            <a:lumOff val="80000"/>
          </a:schemeClr>
        </a:solidFill>
        <a:ln w="285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a:solidFill>
                <a:schemeClr val="tx1"/>
              </a:solidFill>
              <a:effectLst/>
              <a:latin typeface="+mn-lt"/>
              <a:ea typeface="+mn-ea"/>
              <a:cs typeface="+mn-cs"/>
            </a:rPr>
            <a:t>scroll</a:t>
          </a:r>
          <a:endParaRPr lang="nl-NL" sz="1400" b="1">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136208</xdr:colOff>
      <xdr:row>13</xdr:row>
      <xdr:rowOff>3702</xdr:rowOff>
    </xdr:from>
    <xdr:to>
      <xdr:col>6</xdr:col>
      <xdr:colOff>642937</xdr:colOff>
      <xdr:row>35</xdr:row>
      <xdr:rowOff>91621</xdr:rowOff>
    </xdr:to>
    <xdr:pic>
      <xdr:nvPicPr>
        <xdr:cNvPr id="29" name="Afbeelding 28">
          <a:extLst>
            <a:ext uri="{FF2B5EF4-FFF2-40B4-BE49-F238E27FC236}">
              <a16:creationId xmlns:a16="http://schemas.microsoft.com/office/drawing/2014/main" id="{DFC9A8F8-532C-4921-B363-DAEE1C3EBF64}"/>
            </a:ext>
          </a:extLst>
        </xdr:cNvPr>
        <xdr:cNvPicPr>
          <a:picLocks noChangeAspect="1"/>
        </xdr:cNvPicPr>
      </xdr:nvPicPr>
      <xdr:blipFill>
        <a:blip xmlns:r="http://schemas.openxmlformats.org/officeDocument/2006/relationships" r:embed="rId1"/>
        <a:srcRect l="3484" r="3484"/>
        <a:stretch/>
      </xdr:blipFill>
      <xdr:spPr>
        <a:xfrm>
          <a:off x="338614" y="3015983"/>
          <a:ext cx="4566761" cy="4778982"/>
        </a:xfrm>
        <a:prstGeom prst="rect">
          <a:avLst/>
        </a:prstGeom>
      </xdr:spPr>
    </xdr:pic>
    <xdr:clientData/>
  </xdr:twoCellAnchor>
  <xdr:twoCellAnchor editAs="oneCell">
    <xdr:from>
      <xdr:col>1</xdr:col>
      <xdr:colOff>100014</xdr:colOff>
      <xdr:row>6</xdr:row>
      <xdr:rowOff>93660</xdr:rowOff>
    </xdr:from>
    <xdr:to>
      <xdr:col>5</xdr:col>
      <xdr:colOff>907300</xdr:colOff>
      <xdr:row>12</xdr:row>
      <xdr:rowOff>127876</xdr:rowOff>
    </xdr:to>
    <xdr:pic>
      <xdr:nvPicPr>
        <xdr:cNvPr id="30" name="Afbeelding 29">
          <a:extLst>
            <a:ext uri="{FF2B5EF4-FFF2-40B4-BE49-F238E27FC236}">
              <a16:creationId xmlns:a16="http://schemas.microsoft.com/office/drawing/2014/main" id="{B904745F-646B-42B2-A026-0F96F3568CE6}"/>
            </a:ext>
          </a:extLst>
        </xdr:cNvPr>
        <xdr:cNvPicPr>
          <a:picLocks noChangeAspect="1"/>
        </xdr:cNvPicPr>
      </xdr:nvPicPr>
      <xdr:blipFill>
        <a:blip xmlns:r="http://schemas.openxmlformats.org/officeDocument/2006/relationships" r:embed="rId2"/>
        <a:stretch>
          <a:fillRect/>
        </a:stretch>
      </xdr:blipFill>
      <xdr:spPr>
        <a:xfrm>
          <a:off x="314327" y="1593848"/>
          <a:ext cx="3902911" cy="1462966"/>
        </a:xfrm>
        <a:prstGeom prst="rect">
          <a:avLst/>
        </a:prstGeom>
      </xdr:spPr>
    </xdr:pic>
    <xdr:clientData/>
  </xdr:twoCellAnchor>
  <xdr:twoCellAnchor editAs="oneCell">
    <xdr:from>
      <xdr:col>0</xdr:col>
      <xdr:colOff>0</xdr:colOff>
      <xdr:row>0</xdr:row>
      <xdr:rowOff>0</xdr:rowOff>
    </xdr:from>
    <xdr:to>
      <xdr:col>6</xdr:col>
      <xdr:colOff>491066</xdr:colOff>
      <xdr:row>3</xdr:row>
      <xdr:rowOff>180284</xdr:rowOff>
    </xdr:to>
    <xdr:pic>
      <xdr:nvPicPr>
        <xdr:cNvPr id="11" name="Afbeelding 10">
          <a:extLst>
            <a:ext uri="{FF2B5EF4-FFF2-40B4-BE49-F238E27FC236}">
              <a16:creationId xmlns:a16="http://schemas.microsoft.com/office/drawing/2014/main" id="{BA3B6B57-DFD2-43D7-93B1-7A4532640F26}"/>
            </a:ext>
          </a:extLst>
        </xdr:cNvPr>
        <xdr:cNvPicPr>
          <a:picLocks noChangeAspect="1"/>
        </xdr:cNvPicPr>
      </xdr:nvPicPr>
      <xdr:blipFill rotWithShape="1">
        <a:blip xmlns:r="http://schemas.openxmlformats.org/officeDocument/2006/relationships" r:embed="rId3"/>
        <a:srcRect l="1" t="7675" r="48419" b="72225"/>
        <a:stretch/>
      </xdr:blipFill>
      <xdr:spPr>
        <a:xfrm>
          <a:off x="0" y="0"/>
          <a:ext cx="4753504" cy="858940"/>
        </a:xfrm>
        <a:prstGeom prst="rect">
          <a:avLst/>
        </a:prstGeom>
      </xdr:spPr>
    </xdr:pic>
    <xdr:clientData/>
  </xdr:twoCellAnchor>
  <xdr:twoCellAnchor editAs="oneCell">
    <xdr:from>
      <xdr:col>15</xdr:col>
      <xdr:colOff>621506</xdr:colOff>
      <xdr:row>0</xdr:row>
      <xdr:rowOff>154782</xdr:rowOff>
    </xdr:from>
    <xdr:to>
      <xdr:col>17</xdr:col>
      <xdr:colOff>954536</xdr:colOff>
      <xdr:row>3</xdr:row>
      <xdr:rowOff>161840</xdr:rowOff>
    </xdr:to>
    <xdr:pic>
      <xdr:nvPicPr>
        <xdr:cNvPr id="12" name="Afbeelding 11">
          <a:hlinkClick xmlns:r="http://schemas.openxmlformats.org/officeDocument/2006/relationships" r:id="rId4"/>
          <a:extLst>
            <a:ext uri="{FF2B5EF4-FFF2-40B4-BE49-F238E27FC236}">
              <a16:creationId xmlns:a16="http://schemas.microsoft.com/office/drawing/2014/main" id="{8177A557-A7E8-4206-92EB-E8AD0A06820F}"/>
            </a:ext>
          </a:extLst>
        </xdr:cNvPr>
        <xdr:cNvPicPr>
          <a:picLocks noChangeAspect="1"/>
        </xdr:cNvPicPr>
      </xdr:nvPicPr>
      <xdr:blipFill>
        <a:blip xmlns:r="http://schemas.openxmlformats.org/officeDocument/2006/relationships" r:embed="rId5"/>
        <a:stretch>
          <a:fillRect/>
        </a:stretch>
      </xdr:blipFill>
      <xdr:spPr>
        <a:xfrm>
          <a:off x="15313819" y="154782"/>
          <a:ext cx="2761905" cy="685714"/>
        </a:xfrm>
        <a:prstGeom prst="rect">
          <a:avLst/>
        </a:prstGeom>
      </xdr:spPr>
    </xdr:pic>
    <xdr:clientData/>
  </xdr:twoCellAnchor>
  <xdr:twoCellAnchor editAs="oneCell">
    <xdr:from>
      <xdr:col>9</xdr:col>
      <xdr:colOff>442916</xdr:colOff>
      <xdr:row>0</xdr:row>
      <xdr:rowOff>202406</xdr:rowOff>
    </xdr:from>
    <xdr:to>
      <xdr:col>11</xdr:col>
      <xdr:colOff>721522</xdr:colOff>
      <xdr:row>3</xdr:row>
      <xdr:rowOff>14288</xdr:rowOff>
    </xdr:to>
    <xdr:pic>
      <xdr:nvPicPr>
        <xdr:cNvPr id="13" name="Afbeelding 12">
          <a:hlinkClick xmlns:r="http://schemas.openxmlformats.org/officeDocument/2006/relationships" r:id="rId6"/>
          <a:extLst>
            <a:ext uri="{FF2B5EF4-FFF2-40B4-BE49-F238E27FC236}">
              <a16:creationId xmlns:a16="http://schemas.microsoft.com/office/drawing/2014/main" id="{95D244E6-6133-4461-B12E-F65F37B0AD0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48604" y="202406"/>
          <a:ext cx="2707481" cy="49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704852</xdr:colOff>
      <xdr:row>0</xdr:row>
      <xdr:rowOff>202406</xdr:rowOff>
    </xdr:from>
    <xdr:to>
      <xdr:col>15</xdr:col>
      <xdr:colOff>457202</xdr:colOff>
      <xdr:row>3</xdr:row>
      <xdr:rowOff>23813</xdr:rowOff>
    </xdr:to>
    <xdr:pic>
      <xdr:nvPicPr>
        <xdr:cNvPr id="14" name="Afbeelding 13">
          <a:hlinkClick xmlns:r="http://schemas.openxmlformats.org/officeDocument/2006/relationships" r:id="rId8"/>
          <a:extLst>
            <a:ext uri="{FF2B5EF4-FFF2-40B4-BE49-F238E27FC236}">
              <a16:creationId xmlns:a16="http://schemas.microsoft.com/office/drawing/2014/main" id="{EA429974-4C0A-43F2-93C2-5F4D83B3B1F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968290" y="202406"/>
          <a:ext cx="2181225"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978691</xdr:colOff>
      <xdr:row>0</xdr:row>
      <xdr:rowOff>202410</xdr:rowOff>
    </xdr:from>
    <xdr:to>
      <xdr:col>13</xdr:col>
      <xdr:colOff>473866</xdr:colOff>
      <xdr:row>3</xdr:row>
      <xdr:rowOff>23817</xdr:rowOff>
    </xdr:to>
    <xdr:pic>
      <xdr:nvPicPr>
        <xdr:cNvPr id="15" name="Afbeelding 14">
          <a:hlinkClick xmlns:r="http://schemas.openxmlformats.org/officeDocument/2006/relationships" r:id="rId10"/>
          <a:extLst>
            <a:ext uri="{FF2B5EF4-FFF2-40B4-BE49-F238E27FC236}">
              <a16:creationId xmlns:a16="http://schemas.microsoft.com/office/drawing/2014/main" id="{38E0785B-9814-47E2-865B-6463E353EB2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813254" y="202410"/>
          <a:ext cx="1924050"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300037</xdr:colOff>
      <xdr:row>0</xdr:row>
      <xdr:rowOff>202406</xdr:rowOff>
    </xdr:from>
    <xdr:to>
      <xdr:col>9</xdr:col>
      <xdr:colOff>178593</xdr:colOff>
      <xdr:row>3</xdr:row>
      <xdr:rowOff>4763</xdr:rowOff>
    </xdr:to>
    <xdr:pic>
      <xdr:nvPicPr>
        <xdr:cNvPr id="16" name="Afbeelding 15">
          <a:hlinkClick xmlns:r="http://schemas.openxmlformats.org/officeDocument/2006/relationships" r:id="rId12"/>
          <a:extLst>
            <a:ext uri="{FF2B5EF4-FFF2-40B4-BE49-F238E27FC236}">
              <a16:creationId xmlns:a16="http://schemas.microsoft.com/office/drawing/2014/main" id="{DE4F6751-56AC-4057-B6FB-D6872A957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26881" y="202406"/>
          <a:ext cx="2057400"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15</xdr:col>
      <xdr:colOff>0</xdr:colOff>
      <xdr:row>23</xdr:row>
      <xdr:rowOff>0</xdr:rowOff>
    </xdr:from>
    <xdr:to>
      <xdr:col>15</xdr:col>
      <xdr:colOff>1176334</xdr:colOff>
      <xdr:row>27</xdr:row>
      <xdr:rowOff>30955</xdr:rowOff>
    </xdr:to>
    <xdr:sp macro="" textlink="">
      <xdr:nvSpPr>
        <xdr:cNvPr id="4" name="Pijl: omlaag 3">
          <a:extLst>
            <a:ext uri="{FF2B5EF4-FFF2-40B4-BE49-F238E27FC236}">
              <a16:creationId xmlns:a16="http://schemas.microsoft.com/office/drawing/2014/main" id="{690AFB07-8B8E-4B4A-BDE8-1FCC22122369}"/>
            </a:ext>
          </a:extLst>
        </xdr:cNvPr>
        <xdr:cNvSpPr/>
      </xdr:nvSpPr>
      <xdr:spPr>
        <a:xfrm>
          <a:off x="14692313" y="5286375"/>
          <a:ext cx="1176334" cy="769143"/>
        </a:xfrm>
        <a:prstGeom prst="downArrow">
          <a:avLst/>
        </a:prstGeom>
        <a:solidFill>
          <a:schemeClr val="accent4">
            <a:lumMod val="20000"/>
            <a:lumOff val="80000"/>
          </a:schemeClr>
        </a:solidFill>
        <a:ln w="285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a:solidFill>
                <a:schemeClr val="tx1"/>
              </a:solidFill>
              <a:effectLst/>
              <a:latin typeface="+mn-lt"/>
              <a:ea typeface="+mn-ea"/>
              <a:cs typeface="+mn-cs"/>
            </a:rPr>
            <a:t>scroll</a:t>
          </a:r>
          <a:endParaRPr lang="nl-NL" sz="1400" b="1">
            <a:solidFill>
              <a:schemeClr val="tx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136208</xdr:colOff>
      <xdr:row>13</xdr:row>
      <xdr:rowOff>3706</xdr:rowOff>
    </xdr:from>
    <xdr:to>
      <xdr:col>6</xdr:col>
      <xdr:colOff>824652</xdr:colOff>
      <xdr:row>36</xdr:row>
      <xdr:rowOff>55565</xdr:rowOff>
    </xdr:to>
    <xdr:pic>
      <xdr:nvPicPr>
        <xdr:cNvPr id="25" name="Afbeelding 24">
          <a:extLst>
            <a:ext uri="{FF2B5EF4-FFF2-40B4-BE49-F238E27FC236}">
              <a16:creationId xmlns:a16="http://schemas.microsoft.com/office/drawing/2014/main" id="{B0BB7BD1-7006-455B-8C1A-B31B2FD391F1}"/>
            </a:ext>
          </a:extLst>
        </xdr:cNvPr>
        <xdr:cNvPicPr>
          <a:picLocks noChangeAspect="1"/>
        </xdr:cNvPicPr>
      </xdr:nvPicPr>
      <xdr:blipFill rotWithShape="1">
        <a:blip xmlns:r="http://schemas.openxmlformats.org/officeDocument/2006/relationships" r:embed="rId1"/>
        <a:srcRect l="-1" r="1592"/>
        <a:stretch/>
      </xdr:blipFill>
      <xdr:spPr>
        <a:xfrm>
          <a:off x="338614" y="3301737"/>
          <a:ext cx="4748476" cy="4969141"/>
        </a:xfrm>
        <a:prstGeom prst="rect">
          <a:avLst/>
        </a:prstGeom>
      </xdr:spPr>
    </xdr:pic>
    <xdr:clientData/>
  </xdr:twoCellAnchor>
  <xdr:twoCellAnchor editAs="oneCell">
    <xdr:from>
      <xdr:col>1</xdr:col>
      <xdr:colOff>100014</xdr:colOff>
      <xdr:row>6</xdr:row>
      <xdr:rowOff>93665</xdr:rowOff>
    </xdr:from>
    <xdr:to>
      <xdr:col>5</xdr:col>
      <xdr:colOff>907300</xdr:colOff>
      <xdr:row>12</xdr:row>
      <xdr:rowOff>127881</xdr:rowOff>
    </xdr:to>
    <xdr:pic>
      <xdr:nvPicPr>
        <xdr:cNvPr id="31" name="Afbeelding 30">
          <a:extLst>
            <a:ext uri="{FF2B5EF4-FFF2-40B4-BE49-F238E27FC236}">
              <a16:creationId xmlns:a16="http://schemas.microsoft.com/office/drawing/2014/main" id="{FF521356-8935-460F-ACDB-873D9707D8D9}"/>
            </a:ext>
          </a:extLst>
        </xdr:cNvPr>
        <xdr:cNvPicPr>
          <a:picLocks noChangeAspect="1"/>
        </xdr:cNvPicPr>
      </xdr:nvPicPr>
      <xdr:blipFill>
        <a:blip xmlns:r="http://schemas.openxmlformats.org/officeDocument/2006/relationships" r:embed="rId2"/>
        <a:stretch>
          <a:fillRect/>
        </a:stretch>
      </xdr:blipFill>
      <xdr:spPr>
        <a:xfrm>
          <a:off x="302420" y="1593853"/>
          <a:ext cx="3902911" cy="1462966"/>
        </a:xfrm>
        <a:prstGeom prst="rect">
          <a:avLst/>
        </a:prstGeom>
      </xdr:spPr>
    </xdr:pic>
    <xdr:clientData/>
  </xdr:twoCellAnchor>
  <xdr:twoCellAnchor editAs="oneCell">
    <xdr:from>
      <xdr:col>0</xdr:col>
      <xdr:colOff>0</xdr:colOff>
      <xdr:row>0</xdr:row>
      <xdr:rowOff>0</xdr:rowOff>
    </xdr:from>
    <xdr:to>
      <xdr:col>6</xdr:col>
      <xdr:colOff>491066</xdr:colOff>
      <xdr:row>3</xdr:row>
      <xdr:rowOff>180284</xdr:rowOff>
    </xdr:to>
    <xdr:pic>
      <xdr:nvPicPr>
        <xdr:cNvPr id="11" name="Afbeelding 10">
          <a:extLst>
            <a:ext uri="{FF2B5EF4-FFF2-40B4-BE49-F238E27FC236}">
              <a16:creationId xmlns:a16="http://schemas.microsoft.com/office/drawing/2014/main" id="{C4F7F1B3-A151-4F65-B8DA-0663CE7F814B}"/>
            </a:ext>
          </a:extLst>
        </xdr:cNvPr>
        <xdr:cNvPicPr>
          <a:picLocks noChangeAspect="1"/>
        </xdr:cNvPicPr>
      </xdr:nvPicPr>
      <xdr:blipFill rotWithShape="1">
        <a:blip xmlns:r="http://schemas.openxmlformats.org/officeDocument/2006/relationships" r:embed="rId3"/>
        <a:srcRect l="1" t="7675" r="48419" b="72225"/>
        <a:stretch/>
      </xdr:blipFill>
      <xdr:spPr>
        <a:xfrm>
          <a:off x="0" y="0"/>
          <a:ext cx="4753504" cy="858940"/>
        </a:xfrm>
        <a:prstGeom prst="rect">
          <a:avLst/>
        </a:prstGeom>
      </xdr:spPr>
    </xdr:pic>
    <xdr:clientData/>
  </xdr:twoCellAnchor>
  <xdr:twoCellAnchor editAs="oneCell">
    <xdr:from>
      <xdr:col>15</xdr:col>
      <xdr:colOff>621506</xdr:colOff>
      <xdr:row>0</xdr:row>
      <xdr:rowOff>154782</xdr:rowOff>
    </xdr:from>
    <xdr:to>
      <xdr:col>17</xdr:col>
      <xdr:colOff>954536</xdr:colOff>
      <xdr:row>3</xdr:row>
      <xdr:rowOff>161840</xdr:rowOff>
    </xdr:to>
    <xdr:pic>
      <xdr:nvPicPr>
        <xdr:cNvPr id="12" name="Afbeelding 11">
          <a:hlinkClick xmlns:r="http://schemas.openxmlformats.org/officeDocument/2006/relationships" r:id="rId4"/>
          <a:extLst>
            <a:ext uri="{FF2B5EF4-FFF2-40B4-BE49-F238E27FC236}">
              <a16:creationId xmlns:a16="http://schemas.microsoft.com/office/drawing/2014/main" id="{0BF9E4C0-D0BB-4A93-82FC-5E3DC796C1DC}"/>
            </a:ext>
          </a:extLst>
        </xdr:cNvPr>
        <xdr:cNvPicPr>
          <a:picLocks noChangeAspect="1"/>
        </xdr:cNvPicPr>
      </xdr:nvPicPr>
      <xdr:blipFill>
        <a:blip xmlns:r="http://schemas.openxmlformats.org/officeDocument/2006/relationships" r:embed="rId5"/>
        <a:stretch>
          <a:fillRect/>
        </a:stretch>
      </xdr:blipFill>
      <xdr:spPr>
        <a:xfrm>
          <a:off x="15313819" y="154782"/>
          <a:ext cx="2761905" cy="685714"/>
        </a:xfrm>
        <a:prstGeom prst="rect">
          <a:avLst/>
        </a:prstGeom>
      </xdr:spPr>
    </xdr:pic>
    <xdr:clientData/>
  </xdr:twoCellAnchor>
  <xdr:twoCellAnchor editAs="oneCell">
    <xdr:from>
      <xdr:col>9</xdr:col>
      <xdr:colOff>442916</xdr:colOff>
      <xdr:row>0</xdr:row>
      <xdr:rowOff>202406</xdr:rowOff>
    </xdr:from>
    <xdr:to>
      <xdr:col>11</xdr:col>
      <xdr:colOff>721522</xdr:colOff>
      <xdr:row>3</xdr:row>
      <xdr:rowOff>14288</xdr:rowOff>
    </xdr:to>
    <xdr:pic>
      <xdr:nvPicPr>
        <xdr:cNvPr id="13" name="Afbeelding 12">
          <a:hlinkClick xmlns:r="http://schemas.openxmlformats.org/officeDocument/2006/relationships" r:id="rId6"/>
          <a:extLst>
            <a:ext uri="{FF2B5EF4-FFF2-40B4-BE49-F238E27FC236}">
              <a16:creationId xmlns:a16="http://schemas.microsoft.com/office/drawing/2014/main" id="{DD0C5F0C-F8E1-4713-B758-7AF587B2F9F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48604" y="202406"/>
          <a:ext cx="2707481" cy="49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704852</xdr:colOff>
      <xdr:row>0</xdr:row>
      <xdr:rowOff>202406</xdr:rowOff>
    </xdr:from>
    <xdr:to>
      <xdr:col>15</xdr:col>
      <xdr:colOff>457202</xdr:colOff>
      <xdr:row>3</xdr:row>
      <xdr:rowOff>23813</xdr:rowOff>
    </xdr:to>
    <xdr:pic>
      <xdr:nvPicPr>
        <xdr:cNvPr id="14" name="Afbeelding 13">
          <a:hlinkClick xmlns:r="http://schemas.openxmlformats.org/officeDocument/2006/relationships" r:id="rId8"/>
          <a:extLst>
            <a:ext uri="{FF2B5EF4-FFF2-40B4-BE49-F238E27FC236}">
              <a16:creationId xmlns:a16="http://schemas.microsoft.com/office/drawing/2014/main" id="{C5846D71-63FD-4068-9464-84352F36209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968290" y="202406"/>
          <a:ext cx="2181225"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978691</xdr:colOff>
      <xdr:row>0</xdr:row>
      <xdr:rowOff>202410</xdr:rowOff>
    </xdr:from>
    <xdr:to>
      <xdr:col>13</xdr:col>
      <xdr:colOff>473866</xdr:colOff>
      <xdr:row>3</xdr:row>
      <xdr:rowOff>23817</xdr:rowOff>
    </xdr:to>
    <xdr:pic>
      <xdr:nvPicPr>
        <xdr:cNvPr id="15" name="Afbeelding 14">
          <a:hlinkClick xmlns:r="http://schemas.openxmlformats.org/officeDocument/2006/relationships" r:id="rId10"/>
          <a:extLst>
            <a:ext uri="{FF2B5EF4-FFF2-40B4-BE49-F238E27FC236}">
              <a16:creationId xmlns:a16="http://schemas.microsoft.com/office/drawing/2014/main" id="{1C3BB755-4F4A-4B1D-8B3A-61AEBAAA0E5F}"/>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813254" y="202410"/>
          <a:ext cx="1924050"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300037</xdr:colOff>
      <xdr:row>0</xdr:row>
      <xdr:rowOff>202406</xdr:rowOff>
    </xdr:from>
    <xdr:to>
      <xdr:col>9</xdr:col>
      <xdr:colOff>178593</xdr:colOff>
      <xdr:row>3</xdr:row>
      <xdr:rowOff>4763</xdr:rowOff>
    </xdr:to>
    <xdr:pic>
      <xdr:nvPicPr>
        <xdr:cNvPr id="16" name="Afbeelding 15">
          <a:hlinkClick xmlns:r="http://schemas.openxmlformats.org/officeDocument/2006/relationships" r:id="rId12"/>
          <a:extLst>
            <a:ext uri="{FF2B5EF4-FFF2-40B4-BE49-F238E27FC236}">
              <a16:creationId xmlns:a16="http://schemas.microsoft.com/office/drawing/2014/main" id="{F8D62735-0D3D-47BA-8EEC-005EFA4F08D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26881" y="202406"/>
          <a:ext cx="2057400"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15</xdr:col>
      <xdr:colOff>0</xdr:colOff>
      <xdr:row>23</xdr:row>
      <xdr:rowOff>0</xdr:rowOff>
    </xdr:from>
    <xdr:to>
      <xdr:col>15</xdr:col>
      <xdr:colOff>1176334</xdr:colOff>
      <xdr:row>27</xdr:row>
      <xdr:rowOff>30955</xdr:rowOff>
    </xdr:to>
    <xdr:sp macro="" textlink="">
      <xdr:nvSpPr>
        <xdr:cNvPr id="4" name="Pijl: omlaag 3">
          <a:extLst>
            <a:ext uri="{FF2B5EF4-FFF2-40B4-BE49-F238E27FC236}">
              <a16:creationId xmlns:a16="http://schemas.microsoft.com/office/drawing/2014/main" id="{EE3640C3-C082-4834-82A4-4C8E5D91D24F}"/>
            </a:ext>
          </a:extLst>
        </xdr:cNvPr>
        <xdr:cNvSpPr/>
      </xdr:nvSpPr>
      <xdr:spPr>
        <a:xfrm>
          <a:off x="14692313" y="5286375"/>
          <a:ext cx="1176334" cy="769143"/>
        </a:xfrm>
        <a:prstGeom prst="downArrow">
          <a:avLst/>
        </a:prstGeom>
        <a:solidFill>
          <a:schemeClr val="accent4">
            <a:lumMod val="20000"/>
            <a:lumOff val="80000"/>
          </a:schemeClr>
        </a:solidFill>
        <a:ln w="285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a:solidFill>
                <a:schemeClr val="tx1"/>
              </a:solidFill>
              <a:effectLst/>
              <a:latin typeface="+mn-lt"/>
              <a:ea typeface="+mn-ea"/>
              <a:cs typeface="+mn-cs"/>
            </a:rPr>
            <a:t>scroll</a:t>
          </a:r>
          <a:endParaRPr lang="nl-NL" sz="1400" b="1">
            <a:solidFill>
              <a:schemeClr val="tx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148113</xdr:colOff>
      <xdr:row>13</xdr:row>
      <xdr:rowOff>3708</xdr:rowOff>
    </xdr:from>
    <xdr:to>
      <xdr:col>6</xdr:col>
      <xdr:colOff>642936</xdr:colOff>
      <xdr:row>35</xdr:row>
      <xdr:rowOff>79168</xdr:rowOff>
    </xdr:to>
    <xdr:pic>
      <xdr:nvPicPr>
        <xdr:cNvPr id="11" name="Afbeelding 10">
          <a:extLst>
            <a:ext uri="{FF2B5EF4-FFF2-40B4-BE49-F238E27FC236}">
              <a16:creationId xmlns:a16="http://schemas.microsoft.com/office/drawing/2014/main" id="{A894C61E-2C43-4C3F-B5A9-C4271E34DB1A}"/>
            </a:ext>
          </a:extLst>
        </xdr:cNvPr>
        <xdr:cNvPicPr>
          <a:picLocks noChangeAspect="1"/>
        </xdr:cNvPicPr>
      </xdr:nvPicPr>
      <xdr:blipFill>
        <a:blip xmlns:r="http://schemas.openxmlformats.org/officeDocument/2006/relationships" r:embed="rId1"/>
        <a:srcRect t="3195" b="3195"/>
        <a:stretch/>
      </xdr:blipFill>
      <xdr:spPr>
        <a:xfrm>
          <a:off x="350519" y="3015989"/>
          <a:ext cx="4554855" cy="4766523"/>
        </a:xfrm>
        <a:prstGeom prst="rect">
          <a:avLst/>
        </a:prstGeom>
      </xdr:spPr>
    </xdr:pic>
    <xdr:clientData/>
  </xdr:twoCellAnchor>
  <xdr:twoCellAnchor editAs="oneCell">
    <xdr:from>
      <xdr:col>1</xdr:col>
      <xdr:colOff>111920</xdr:colOff>
      <xdr:row>6</xdr:row>
      <xdr:rowOff>93667</xdr:rowOff>
    </xdr:from>
    <xdr:to>
      <xdr:col>5</xdr:col>
      <xdr:colOff>919206</xdr:colOff>
      <xdr:row>12</xdr:row>
      <xdr:rowOff>127883</xdr:rowOff>
    </xdr:to>
    <xdr:pic>
      <xdr:nvPicPr>
        <xdr:cNvPr id="25" name="Afbeelding 24">
          <a:extLst>
            <a:ext uri="{FF2B5EF4-FFF2-40B4-BE49-F238E27FC236}">
              <a16:creationId xmlns:a16="http://schemas.microsoft.com/office/drawing/2014/main" id="{716B68B3-EB9E-49D6-89CA-FB1A12CEFF7D}"/>
            </a:ext>
          </a:extLst>
        </xdr:cNvPr>
        <xdr:cNvPicPr>
          <a:picLocks noChangeAspect="1"/>
        </xdr:cNvPicPr>
      </xdr:nvPicPr>
      <xdr:blipFill>
        <a:blip xmlns:r="http://schemas.openxmlformats.org/officeDocument/2006/relationships" r:embed="rId2"/>
        <a:stretch>
          <a:fillRect/>
        </a:stretch>
      </xdr:blipFill>
      <xdr:spPr>
        <a:xfrm>
          <a:off x="314326" y="1593855"/>
          <a:ext cx="3902911" cy="1462966"/>
        </a:xfrm>
        <a:prstGeom prst="rect">
          <a:avLst/>
        </a:prstGeom>
      </xdr:spPr>
    </xdr:pic>
    <xdr:clientData/>
  </xdr:twoCellAnchor>
  <xdr:twoCellAnchor editAs="oneCell">
    <xdr:from>
      <xdr:col>0</xdr:col>
      <xdr:colOff>0</xdr:colOff>
      <xdr:row>0</xdr:row>
      <xdr:rowOff>0</xdr:rowOff>
    </xdr:from>
    <xdr:to>
      <xdr:col>6</xdr:col>
      <xdr:colOff>491066</xdr:colOff>
      <xdr:row>3</xdr:row>
      <xdr:rowOff>180284</xdr:rowOff>
    </xdr:to>
    <xdr:pic>
      <xdr:nvPicPr>
        <xdr:cNvPr id="15" name="Afbeelding 14">
          <a:extLst>
            <a:ext uri="{FF2B5EF4-FFF2-40B4-BE49-F238E27FC236}">
              <a16:creationId xmlns:a16="http://schemas.microsoft.com/office/drawing/2014/main" id="{948AC666-FB52-4624-88FA-E14B20FF4105}"/>
            </a:ext>
          </a:extLst>
        </xdr:cNvPr>
        <xdr:cNvPicPr>
          <a:picLocks noChangeAspect="1"/>
        </xdr:cNvPicPr>
      </xdr:nvPicPr>
      <xdr:blipFill rotWithShape="1">
        <a:blip xmlns:r="http://schemas.openxmlformats.org/officeDocument/2006/relationships" r:embed="rId3"/>
        <a:srcRect l="1" t="7675" r="48419" b="72225"/>
        <a:stretch/>
      </xdr:blipFill>
      <xdr:spPr>
        <a:xfrm>
          <a:off x="0" y="0"/>
          <a:ext cx="4753504" cy="858940"/>
        </a:xfrm>
        <a:prstGeom prst="rect">
          <a:avLst/>
        </a:prstGeom>
      </xdr:spPr>
    </xdr:pic>
    <xdr:clientData/>
  </xdr:twoCellAnchor>
  <xdr:twoCellAnchor editAs="oneCell">
    <xdr:from>
      <xdr:col>15</xdr:col>
      <xdr:colOff>621506</xdr:colOff>
      <xdr:row>0</xdr:row>
      <xdr:rowOff>154782</xdr:rowOff>
    </xdr:from>
    <xdr:to>
      <xdr:col>17</xdr:col>
      <xdr:colOff>954536</xdr:colOff>
      <xdr:row>3</xdr:row>
      <xdr:rowOff>161840</xdr:rowOff>
    </xdr:to>
    <xdr:pic>
      <xdr:nvPicPr>
        <xdr:cNvPr id="16" name="Afbeelding 15">
          <a:hlinkClick xmlns:r="http://schemas.openxmlformats.org/officeDocument/2006/relationships" r:id="rId4"/>
          <a:extLst>
            <a:ext uri="{FF2B5EF4-FFF2-40B4-BE49-F238E27FC236}">
              <a16:creationId xmlns:a16="http://schemas.microsoft.com/office/drawing/2014/main" id="{58209693-FCE8-446A-9BAE-E55541E5CEE1}"/>
            </a:ext>
          </a:extLst>
        </xdr:cNvPr>
        <xdr:cNvPicPr>
          <a:picLocks noChangeAspect="1"/>
        </xdr:cNvPicPr>
      </xdr:nvPicPr>
      <xdr:blipFill>
        <a:blip xmlns:r="http://schemas.openxmlformats.org/officeDocument/2006/relationships" r:embed="rId5"/>
        <a:stretch>
          <a:fillRect/>
        </a:stretch>
      </xdr:blipFill>
      <xdr:spPr>
        <a:xfrm>
          <a:off x="15313819" y="154782"/>
          <a:ext cx="2761905" cy="685714"/>
        </a:xfrm>
        <a:prstGeom prst="rect">
          <a:avLst/>
        </a:prstGeom>
      </xdr:spPr>
    </xdr:pic>
    <xdr:clientData/>
  </xdr:twoCellAnchor>
  <xdr:twoCellAnchor editAs="oneCell">
    <xdr:from>
      <xdr:col>9</xdr:col>
      <xdr:colOff>442916</xdr:colOff>
      <xdr:row>0</xdr:row>
      <xdr:rowOff>202406</xdr:rowOff>
    </xdr:from>
    <xdr:to>
      <xdr:col>11</xdr:col>
      <xdr:colOff>721522</xdr:colOff>
      <xdr:row>3</xdr:row>
      <xdr:rowOff>14288</xdr:rowOff>
    </xdr:to>
    <xdr:pic>
      <xdr:nvPicPr>
        <xdr:cNvPr id="17" name="Afbeelding 16">
          <a:hlinkClick xmlns:r="http://schemas.openxmlformats.org/officeDocument/2006/relationships" r:id="rId6"/>
          <a:extLst>
            <a:ext uri="{FF2B5EF4-FFF2-40B4-BE49-F238E27FC236}">
              <a16:creationId xmlns:a16="http://schemas.microsoft.com/office/drawing/2014/main" id="{E2544025-F0D8-4202-BBC5-98B9CDFD77A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48604" y="202406"/>
          <a:ext cx="2707481" cy="49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704852</xdr:colOff>
      <xdr:row>0</xdr:row>
      <xdr:rowOff>202406</xdr:rowOff>
    </xdr:from>
    <xdr:to>
      <xdr:col>15</xdr:col>
      <xdr:colOff>457202</xdr:colOff>
      <xdr:row>3</xdr:row>
      <xdr:rowOff>23813</xdr:rowOff>
    </xdr:to>
    <xdr:pic>
      <xdr:nvPicPr>
        <xdr:cNvPr id="18" name="Afbeelding 17">
          <a:hlinkClick xmlns:r="http://schemas.openxmlformats.org/officeDocument/2006/relationships" r:id="rId8"/>
          <a:extLst>
            <a:ext uri="{FF2B5EF4-FFF2-40B4-BE49-F238E27FC236}">
              <a16:creationId xmlns:a16="http://schemas.microsoft.com/office/drawing/2014/main" id="{65C6E05E-6206-4345-B9D4-178F368E781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968290" y="202406"/>
          <a:ext cx="2181225"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978691</xdr:colOff>
      <xdr:row>0</xdr:row>
      <xdr:rowOff>202410</xdr:rowOff>
    </xdr:from>
    <xdr:to>
      <xdr:col>13</xdr:col>
      <xdr:colOff>473866</xdr:colOff>
      <xdr:row>3</xdr:row>
      <xdr:rowOff>23817</xdr:rowOff>
    </xdr:to>
    <xdr:pic>
      <xdr:nvPicPr>
        <xdr:cNvPr id="19" name="Afbeelding 18">
          <a:hlinkClick xmlns:r="http://schemas.openxmlformats.org/officeDocument/2006/relationships" r:id="rId10"/>
          <a:extLst>
            <a:ext uri="{FF2B5EF4-FFF2-40B4-BE49-F238E27FC236}">
              <a16:creationId xmlns:a16="http://schemas.microsoft.com/office/drawing/2014/main" id="{9158E391-D453-472A-A474-056F81165732}"/>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813254" y="202410"/>
          <a:ext cx="1924050"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300037</xdr:colOff>
      <xdr:row>0</xdr:row>
      <xdr:rowOff>202406</xdr:rowOff>
    </xdr:from>
    <xdr:to>
      <xdr:col>9</xdr:col>
      <xdr:colOff>178593</xdr:colOff>
      <xdr:row>3</xdr:row>
      <xdr:rowOff>4763</xdr:rowOff>
    </xdr:to>
    <xdr:pic>
      <xdr:nvPicPr>
        <xdr:cNvPr id="20" name="Afbeelding 19">
          <a:hlinkClick xmlns:r="http://schemas.openxmlformats.org/officeDocument/2006/relationships" r:id="rId12"/>
          <a:extLst>
            <a:ext uri="{FF2B5EF4-FFF2-40B4-BE49-F238E27FC236}">
              <a16:creationId xmlns:a16="http://schemas.microsoft.com/office/drawing/2014/main" id="{62BE1069-321B-41E0-BCEA-6092C7817C0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26881" y="202406"/>
          <a:ext cx="2057400"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15</xdr:col>
      <xdr:colOff>0</xdr:colOff>
      <xdr:row>23</xdr:row>
      <xdr:rowOff>0</xdr:rowOff>
    </xdr:from>
    <xdr:to>
      <xdr:col>15</xdr:col>
      <xdr:colOff>1176334</xdr:colOff>
      <xdr:row>27</xdr:row>
      <xdr:rowOff>30955</xdr:rowOff>
    </xdr:to>
    <xdr:sp macro="" textlink="">
      <xdr:nvSpPr>
        <xdr:cNvPr id="4" name="Pijl: omlaag 3">
          <a:extLst>
            <a:ext uri="{FF2B5EF4-FFF2-40B4-BE49-F238E27FC236}">
              <a16:creationId xmlns:a16="http://schemas.microsoft.com/office/drawing/2014/main" id="{C203FE10-3D53-43A7-8C58-2FAFFBC942F5}"/>
            </a:ext>
          </a:extLst>
        </xdr:cNvPr>
        <xdr:cNvSpPr/>
      </xdr:nvSpPr>
      <xdr:spPr>
        <a:xfrm>
          <a:off x="14692313" y="5286375"/>
          <a:ext cx="1176334" cy="769143"/>
        </a:xfrm>
        <a:prstGeom prst="downArrow">
          <a:avLst/>
        </a:prstGeom>
        <a:solidFill>
          <a:schemeClr val="accent4">
            <a:lumMod val="20000"/>
            <a:lumOff val="80000"/>
          </a:schemeClr>
        </a:solidFill>
        <a:ln w="285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a:solidFill>
                <a:schemeClr val="tx1"/>
              </a:solidFill>
              <a:effectLst/>
              <a:latin typeface="+mn-lt"/>
              <a:ea typeface="+mn-ea"/>
              <a:cs typeface="+mn-cs"/>
            </a:rPr>
            <a:t>scroll</a:t>
          </a:r>
          <a:endParaRPr lang="nl-NL" sz="1400" b="1">
            <a:solidFill>
              <a:schemeClr val="tx1"/>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136208</xdr:colOff>
      <xdr:row>13</xdr:row>
      <xdr:rowOff>3708</xdr:rowOff>
    </xdr:from>
    <xdr:to>
      <xdr:col>6</xdr:col>
      <xdr:colOff>646399</xdr:colOff>
      <xdr:row>35</xdr:row>
      <xdr:rowOff>95250</xdr:rowOff>
    </xdr:to>
    <xdr:pic>
      <xdr:nvPicPr>
        <xdr:cNvPr id="11" name="Afbeelding 10">
          <a:extLst>
            <a:ext uri="{FF2B5EF4-FFF2-40B4-BE49-F238E27FC236}">
              <a16:creationId xmlns:a16="http://schemas.microsoft.com/office/drawing/2014/main" id="{285342BC-DAEE-47D9-8172-AE77B9D45F11}"/>
            </a:ext>
          </a:extLst>
        </xdr:cNvPr>
        <xdr:cNvPicPr>
          <a:picLocks noChangeAspect="1"/>
        </xdr:cNvPicPr>
      </xdr:nvPicPr>
      <xdr:blipFill>
        <a:blip xmlns:r="http://schemas.openxmlformats.org/officeDocument/2006/relationships" r:embed="rId1"/>
        <a:srcRect l="3484" r="3484"/>
        <a:stretch/>
      </xdr:blipFill>
      <xdr:spPr>
        <a:xfrm>
          <a:off x="338614" y="3015989"/>
          <a:ext cx="4570223" cy="4782605"/>
        </a:xfrm>
        <a:prstGeom prst="rect">
          <a:avLst/>
        </a:prstGeom>
      </xdr:spPr>
    </xdr:pic>
    <xdr:clientData/>
  </xdr:twoCellAnchor>
  <xdr:twoCellAnchor editAs="oneCell">
    <xdr:from>
      <xdr:col>1</xdr:col>
      <xdr:colOff>100014</xdr:colOff>
      <xdr:row>6</xdr:row>
      <xdr:rowOff>93667</xdr:rowOff>
    </xdr:from>
    <xdr:to>
      <xdr:col>5</xdr:col>
      <xdr:colOff>907300</xdr:colOff>
      <xdr:row>12</xdr:row>
      <xdr:rowOff>127883</xdr:rowOff>
    </xdr:to>
    <xdr:pic>
      <xdr:nvPicPr>
        <xdr:cNvPr id="25" name="Afbeelding 24">
          <a:extLst>
            <a:ext uri="{FF2B5EF4-FFF2-40B4-BE49-F238E27FC236}">
              <a16:creationId xmlns:a16="http://schemas.microsoft.com/office/drawing/2014/main" id="{42F24B29-968B-4A83-9446-414B0F435CC1}"/>
            </a:ext>
          </a:extLst>
        </xdr:cNvPr>
        <xdr:cNvPicPr>
          <a:picLocks noChangeAspect="1"/>
        </xdr:cNvPicPr>
      </xdr:nvPicPr>
      <xdr:blipFill>
        <a:blip xmlns:r="http://schemas.openxmlformats.org/officeDocument/2006/relationships" r:embed="rId2"/>
        <a:stretch>
          <a:fillRect/>
        </a:stretch>
      </xdr:blipFill>
      <xdr:spPr>
        <a:xfrm>
          <a:off x="302420" y="1593855"/>
          <a:ext cx="3902911" cy="1462966"/>
        </a:xfrm>
        <a:prstGeom prst="rect">
          <a:avLst/>
        </a:prstGeom>
      </xdr:spPr>
    </xdr:pic>
    <xdr:clientData/>
  </xdr:twoCellAnchor>
  <xdr:twoCellAnchor editAs="oneCell">
    <xdr:from>
      <xdr:col>0</xdr:col>
      <xdr:colOff>0</xdr:colOff>
      <xdr:row>0</xdr:row>
      <xdr:rowOff>0</xdr:rowOff>
    </xdr:from>
    <xdr:to>
      <xdr:col>6</xdr:col>
      <xdr:colOff>491066</xdr:colOff>
      <xdr:row>3</xdr:row>
      <xdr:rowOff>180284</xdr:rowOff>
    </xdr:to>
    <xdr:pic>
      <xdr:nvPicPr>
        <xdr:cNvPr id="14" name="Afbeelding 13">
          <a:extLst>
            <a:ext uri="{FF2B5EF4-FFF2-40B4-BE49-F238E27FC236}">
              <a16:creationId xmlns:a16="http://schemas.microsoft.com/office/drawing/2014/main" id="{8FDC3D62-F160-49AE-82BC-587685E9A867}"/>
            </a:ext>
          </a:extLst>
        </xdr:cNvPr>
        <xdr:cNvPicPr>
          <a:picLocks noChangeAspect="1"/>
        </xdr:cNvPicPr>
      </xdr:nvPicPr>
      <xdr:blipFill rotWithShape="1">
        <a:blip xmlns:r="http://schemas.openxmlformats.org/officeDocument/2006/relationships" r:embed="rId3"/>
        <a:srcRect l="1" t="7675" r="48419" b="72225"/>
        <a:stretch/>
      </xdr:blipFill>
      <xdr:spPr>
        <a:xfrm>
          <a:off x="0" y="0"/>
          <a:ext cx="4753504" cy="858940"/>
        </a:xfrm>
        <a:prstGeom prst="rect">
          <a:avLst/>
        </a:prstGeom>
      </xdr:spPr>
    </xdr:pic>
    <xdr:clientData/>
  </xdr:twoCellAnchor>
  <xdr:twoCellAnchor editAs="oneCell">
    <xdr:from>
      <xdr:col>15</xdr:col>
      <xdr:colOff>621506</xdr:colOff>
      <xdr:row>0</xdr:row>
      <xdr:rowOff>154782</xdr:rowOff>
    </xdr:from>
    <xdr:to>
      <xdr:col>17</xdr:col>
      <xdr:colOff>954536</xdr:colOff>
      <xdr:row>3</xdr:row>
      <xdr:rowOff>161840</xdr:rowOff>
    </xdr:to>
    <xdr:pic>
      <xdr:nvPicPr>
        <xdr:cNvPr id="15" name="Afbeelding 14">
          <a:hlinkClick xmlns:r="http://schemas.openxmlformats.org/officeDocument/2006/relationships" r:id="rId4"/>
          <a:extLst>
            <a:ext uri="{FF2B5EF4-FFF2-40B4-BE49-F238E27FC236}">
              <a16:creationId xmlns:a16="http://schemas.microsoft.com/office/drawing/2014/main" id="{C60C77F6-EA6D-4764-839B-C62BC18D2376}"/>
            </a:ext>
          </a:extLst>
        </xdr:cNvPr>
        <xdr:cNvPicPr>
          <a:picLocks noChangeAspect="1"/>
        </xdr:cNvPicPr>
      </xdr:nvPicPr>
      <xdr:blipFill>
        <a:blip xmlns:r="http://schemas.openxmlformats.org/officeDocument/2006/relationships" r:embed="rId5"/>
        <a:stretch>
          <a:fillRect/>
        </a:stretch>
      </xdr:blipFill>
      <xdr:spPr>
        <a:xfrm>
          <a:off x="15313819" y="154782"/>
          <a:ext cx="2761905" cy="685714"/>
        </a:xfrm>
        <a:prstGeom prst="rect">
          <a:avLst/>
        </a:prstGeom>
      </xdr:spPr>
    </xdr:pic>
    <xdr:clientData/>
  </xdr:twoCellAnchor>
  <xdr:twoCellAnchor editAs="oneCell">
    <xdr:from>
      <xdr:col>9</xdr:col>
      <xdr:colOff>442916</xdr:colOff>
      <xdr:row>0</xdr:row>
      <xdr:rowOff>202406</xdr:rowOff>
    </xdr:from>
    <xdr:to>
      <xdr:col>11</xdr:col>
      <xdr:colOff>721522</xdr:colOff>
      <xdr:row>3</xdr:row>
      <xdr:rowOff>14288</xdr:rowOff>
    </xdr:to>
    <xdr:pic>
      <xdr:nvPicPr>
        <xdr:cNvPr id="16" name="Afbeelding 15">
          <a:hlinkClick xmlns:r="http://schemas.openxmlformats.org/officeDocument/2006/relationships" r:id="rId6"/>
          <a:extLst>
            <a:ext uri="{FF2B5EF4-FFF2-40B4-BE49-F238E27FC236}">
              <a16:creationId xmlns:a16="http://schemas.microsoft.com/office/drawing/2014/main" id="{E309B6FE-277D-4CF6-A25F-23AC31BDFCF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48604" y="202406"/>
          <a:ext cx="2707481" cy="49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704852</xdr:colOff>
      <xdr:row>0</xdr:row>
      <xdr:rowOff>202406</xdr:rowOff>
    </xdr:from>
    <xdr:to>
      <xdr:col>15</xdr:col>
      <xdr:colOff>457202</xdr:colOff>
      <xdr:row>3</xdr:row>
      <xdr:rowOff>23813</xdr:rowOff>
    </xdr:to>
    <xdr:pic>
      <xdr:nvPicPr>
        <xdr:cNvPr id="17" name="Afbeelding 16">
          <a:hlinkClick xmlns:r="http://schemas.openxmlformats.org/officeDocument/2006/relationships" r:id="rId8"/>
          <a:extLst>
            <a:ext uri="{FF2B5EF4-FFF2-40B4-BE49-F238E27FC236}">
              <a16:creationId xmlns:a16="http://schemas.microsoft.com/office/drawing/2014/main" id="{22F89E5F-1946-4A96-9491-5F5132F11F4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968290" y="202406"/>
          <a:ext cx="2181225"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978691</xdr:colOff>
      <xdr:row>0</xdr:row>
      <xdr:rowOff>202410</xdr:rowOff>
    </xdr:from>
    <xdr:to>
      <xdr:col>13</xdr:col>
      <xdr:colOff>473866</xdr:colOff>
      <xdr:row>3</xdr:row>
      <xdr:rowOff>23817</xdr:rowOff>
    </xdr:to>
    <xdr:pic>
      <xdr:nvPicPr>
        <xdr:cNvPr id="18" name="Afbeelding 17">
          <a:hlinkClick xmlns:r="http://schemas.openxmlformats.org/officeDocument/2006/relationships" r:id="rId10"/>
          <a:extLst>
            <a:ext uri="{FF2B5EF4-FFF2-40B4-BE49-F238E27FC236}">
              <a16:creationId xmlns:a16="http://schemas.microsoft.com/office/drawing/2014/main" id="{7B71E29C-8FD8-4022-A1AD-DDE3B10F43E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813254" y="202410"/>
          <a:ext cx="1924050"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300037</xdr:colOff>
      <xdr:row>0</xdr:row>
      <xdr:rowOff>202406</xdr:rowOff>
    </xdr:from>
    <xdr:to>
      <xdr:col>9</xdr:col>
      <xdr:colOff>178593</xdr:colOff>
      <xdr:row>3</xdr:row>
      <xdr:rowOff>4763</xdr:rowOff>
    </xdr:to>
    <xdr:pic>
      <xdr:nvPicPr>
        <xdr:cNvPr id="19" name="Afbeelding 18">
          <a:hlinkClick xmlns:r="http://schemas.openxmlformats.org/officeDocument/2006/relationships" r:id="rId12"/>
          <a:extLst>
            <a:ext uri="{FF2B5EF4-FFF2-40B4-BE49-F238E27FC236}">
              <a16:creationId xmlns:a16="http://schemas.microsoft.com/office/drawing/2014/main" id="{2093EC69-6C01-4982-8092-4241DA871F46}"/>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26881" y="202406"/>
          <a:ext cx="2057400"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15</xdr:col>
      <xdr:colOff>0</xdr:colOff>
      <xdr:row>23</xdr:row>
      <xdr:rowOff>0</xdr:rowOff>
    </xdr:from>
    <xdr:to>
      <xdr:col>15</xdr:col>
      <xdr:colOff>1176334</xdr:colOff>
      <xdr:row>27</xdr:row>
      <xdr:rowOff>30955</xdr:rowOff>
    </xdr:to>
    <xdr:sp macro="" textlink="">
      <xdr:nvSpPr>
        <xdr:cNvPr id="4" name="Pijl: omlaag 3">
          <a:extLst>
            <a:ext uri="{FF2B5EF4-FFF2-40B4-BE49-F238E27FC236}">
              <a16:creationId xmlns:a16="http://schemas.microsoft.com/office/drawing/2014/main" id="{F179B52E-31DA-4A69-B062-18C8F7B04777}"/>
            </a:ext>
          </a:extLst>
        </xdr:cNvPr>
        <xdr:cNvSpPr/>
      </xdr:nvSpPr>
      <xdr:spPr>
        <a:xfrm>
          <a:off x="14692313" y="5286375"/>
          <a:ext cx="1176334" cy="769143"/>
        </a:xfrm>
        <a:prstGeom prst="downArrow">
          <a:avLst/>
        </a:prstGeom>
        <a:solidFill>
          <a:schemeClr val="accent4">
            <a:lumMod val="20000"/>
            <a:lumOff val="80000"/>
          </a:schemeClr>
        </a:solidFill>
        <a:ln w="285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a:solidFill>
                <a:schemeClr val="tx1"/>
              </a:solidFill>
              <a:effectLst/>
              <a:latin typeface="+mn-lt"/>
              <a:ea typeface="+mn-ea"/>
              <a:cs typeface="+mn-cs"/>
            </a:rPr>
            <a:t>scroll</a:t>
          </a:r>
          <a:endParaRPr lang="nl-NL" sz="1400" b="1">
            <a:solidFill>
              <a:schemeClr val="tx1"/>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100014</xdr:colOff>
      <xdr:row>6</xdr:row>
      <xdr:rowOff>105571</xdr:rowOff>
    </xdr:from>
    <xdr:to>
      <xdr:col>5</xdr:col>
      <xdr:colOff>907300</xdr:colOff>
      <xdr:row>12</xdr:row>
      <xdr:rowOff>139787</xdr:rowOff>
    </xdr:to>
    <xdr:pic>
      <xdr:nvPicPr>
        <xdr:cNvPr id="25" name="Afbeelding 24">
          <a:extLst>
            <a:ext uri="{FF2B5EF4-FFF2-40B4-BE49-F238E27FC236}">
              <a16:creationId xmlns:a16="http://schemas.microsoft.com/office/drawing/2014/main" id="{0E47E43A-FF1B-4CD3-B9F4-EAB951B37FDD}"/>
            </a:ext>
          </a:extLst>
        </xdr:cNvPr>
        <xdr:cNvPicPr>
          <a:picLocks noChangeAspect="1"/>
        </xdr:cNvPicPr>
      </xdr:nvPicPr>
      <xdr:blipFill>
        <a:blip xmlns:r="http://schemas.openxmlformats.org/officeDocument/2006/relationships" r:embed="rId1"/>
        <a:stretch>
          <a:fillRect/>
        </a:stretch>
      </xdr:blipFill>
      <xdr:spPr>
        <a:xfrm>
          <a:off x="302420" y="1605759"/>
          <a:ext cx="3902911" cy="1462966"/>
        </a:xfrm>
        <a:prstGeom prst="rect">
          <a:avLst/>
        </a:prstGeom>
      </xdr:spPr>
    </xdr:pic>
    <xdr:clientData/>
  </xdr:twoCellAnchor>
  <xdr:twoCellAnchor editAs="oneCell">
    <xdr:from>
      <xdr:col>1</xdr:col>
      <xdr:colOff>130970</xdr:colOff>
      <xdr:row>13</xdr:row>
      <xdr:rowOff>1</xdr:rowOff>
    </xdr:from>
    <xdr:to>
      <xdr:col>6</xdr:col>
      <xdr:colOff>819414</xdr:colOff>
      <xdr:row>36</xdr:row>
      <xdr:rowOff>51860</xdr:rowOff>
    </xdr:to>
    <xdr:pic>
      <xdr:nvPicPr>
        <xdr:cNvPr id="14" name="Afbeelding 13">
          <a:extLst>
            <a:ext uri="{FF2B5EF4-FFF2-40B4-BE49-F238E27FC236}">
              <a16:creationId xmlns:a16="http://schemas.microsoft.com/office/drawing/2014/main" id="{CF736676-199A-4AA8-9D59-E2D7F35DC884}"/>
            </a:ext>
          </a:extLst>
        </xdr:cNvPr>
        <xdr:cNvPicPr>
          <a:picLocks noChangeAspect="1"/>
        </xdr:cNvPicPr>
      </xdr:nvPicPr>
      <xdr:blipFill rotWithShape="1">
        <a:blip xmlns:r="http://schemas.openxmlformats.org/officeDocument/2006/relationships" r:embed="rId2"/>
        <a:srcRect l="-1" r="1592"/>
        <a:stretch/>
      </xdr:blipFill>
      <xdr:spPr>
        <a:xfrm>
          <a:off x="333376" y="3012282"/>
          <a:ext cx="4748476" cy="4969141"/>
        </a:xfrm>
        <a:prstGeom prst="rect">
          <a:avLst/>
        </a:prstGeom>
      </xdr:spPr>
    </xdr:pic>
    <xdr:clientData/>
  </xdr:twoCellAnchor>
  <xdr:twoCellAnchor editAs="oneCell">
    <xdr:from>
      <xdr:col>0</xdr:col>
      <xdr:colOff>0</xdr:colOff>
      <xdr:row>0</xdr:row>
      <xdr:rowOff>0</xdr:rowOff>
    </xdr:from>
    <xdr:to>
      <xdr:col>6</xdr:col>
      <xdr:colOff>491066</xdr:colOff>
      <xdr:row>3</xdr:row>
      <xdr:rowOff>180284</xdr:rowOff>
    </xdr:to>
    <xdr:pic>
      <xdr:nvPicPr>
        <xdr:cNvPr id="11" name="Afbeelding 10">
          <a:extLst>
            <a:ext uri="{FF2B5EF4-FFF2-40B4-BE49-F238E27FC236}">
              <a16:creationId xmlns:a16="http://schemas.microsoft.com/office/drawing/2014/main" id="{6FFA89F1-0DE5-4030-ABFE-26016BE169E4}"/>
            </a:ext>
          </a:extLst>
        </xdr:cNvPr>
        <xdr:cNvPicPr>
          <a:picLocks noChangeAspect="1"/>
        </xdr:cNvPicPr>
      </xdr:nvPicPr>
      <xdr:blipFill rotWithShape="1">
        <a:blip xmlns:r="http://schemas.openxmlformats.org/officeDocument/2006/relationships" r:embed="rId3"/>
        <a:srcRect l="1" t="7675" r="48419" b="72225"/>
        <a:stretch/>
      </xdr:blipFill>
      <xdr:spPr>
        <a:xfrm>
          <a:off x="0" y="0"/>
          <a:ext cx="4753504" cy="858940"/>
        </a:xfrm>
        <a:prstGeom prst="rect">
          <a:avLst/>
        </a:prstGeom>
      </xdr:spPr>
    </xdr:pic>
    <xdr:clientData/>
  </xdr:twoCellAnchor>
  <xdr:twoCellAnchor editAs="oneCell">
    <xdr:from>
      <xdr:col>15</xdr:col>
      <xdr:colOff>621506</xdr:colOff>
      <xdr:row>0</xdr:row>
      <xdr:rowOff>154782</xdr:rowOff>
    </xdr:from>
    <xdr:to>
      <xdr:col>17</xdr:col>
      <xdr:colOff>954536</xdr:colOff>
      <xdr:row>3</xdr:row>
      <xdr:rowOff>161840</xdr:rowOff>
    </xdr:to>
    <xdr:pic>
      <xdr:nvPicPr>
        <xdr:cNvPr id="15" name="Afbeelding 14">
          <a:hlinkClick xmlns:r="http://schemas.openxmlformats.org/officeDocument/2006/relationships" r:id="rId4"/>
          <a:extLst>
            <a:ext uri="{FF2B5EF4-FFF2-40B4-BE49-F238E27FC236}">
              <a16:creationId xmlns:a16="http://schemas.microsoft.com/office/drawing/2014/main" id="{B3E8A5E3-60A6-4884-A96A-1FD17A6B25C4}"/>
            </a:ext>
          </a:extLst>
        </xdr:cNvPr>
        <xdr:cNvPicPr>
          <a:picLocks noChangeAspect="1"/>
        </xdr:cNvPicPr>
      </xdr:nvPicPr>
      <xdr:blipFill>
        <a:blip xmlns:r="http://schemas.openxmlformats.org/officeDocument/2006/relationships" r:embed="rId5"/>
        <a:stretch>
          <a:fillRect/>
        </a:stretch>
      </xdr:blipFill>
      <xdr:spPr>
        <a:xfrm>
          <a:off x="15313819" y="154782"/>
          <a:ext cx="2761905" cy="685714"/>
        </a:xfrm>
        <a:prstGeom prst="rect">
          <a:avLst/>
        </a:prstGeom>
      </xdr:spPr>
    </xdr:pic>
    <xdr:clientData/>
  </xdr:twoCellAnchor>
  <xdr:twoCellAnchor editAs="oneCell">
    <xdr:from>
      <xdr:col>9</xdr:col>
      <xdr:colOff>442916</xdr:colOff>
      <xdr:row>0</xdr:row>
      <xdr:rowOff>202406</xdr:rowOff>
    </xdr:from>
    <xdr:to>
      <xdr:col>11</xdr:col>
      <xdr:colOff>721522</xdr:colOff>
      <xdr:row>3</xdr:row>
      <xdr:rowOff>14288</xdr:rowOff>
    </xdr:to>
    <xdr:pic>
      <xdr:nvPicPr>
        <xdr:cNvPr id="16" name="Afbeelding 15">
          <a:hlinkClick xmlns:r="http://schemas.openxmlformats.org/officeDocument/2006/relationships" r:id="rId6"/>
          <a:extLst>
            <a:ext uri="{FF2B5EF4-FFF2-40B4-BE49-F238E27FC236}">
              <a16:creationId xmlns:a16="http://schemas.microsoft.com/office/drawing/2014/main" id="{C255ABFC-642D-48E6-8BB4-DEE6A04EE80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48604" y="202406"/>
          <a:ext cx="2707481" cy="49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704852</xdr:colOff>
      <xdr:row>0</xdr:row>
      <xdr:rowOff>202406</xdr:rowOff>
    </xdr:from>
    <xdr:to>
      <xdr:col>15</xdr:col>
      <xdr:colOff>457202</xdr:colOff>
      <xdr:row>3</xdr:row>
      <xdr:rowOff>23813</xdr:rowOff>
    </xdr:to>
    <xdr:pic>
      <xdr:nvPicPr>
        <xdr:cNvPr id="17" name="Afbeelding 16">
          <a:hlinkClick xmlns:r="http://schemas.openxmlformats.org/officeDocument/2006/relationships" r:id="rId8"/>
          <a:extLst>
            <a:ext uri="{FF2B5EF4-FFF2-40B4-BE49-F238E27FC236}">
              <a16:creationId xmlns:a16="http://schemas.microsoft.com/office/drawing/2014/main" id="{607B6556-EDBC-463A-AA8E-FDE3553C808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968290" y="202406"/>
          <a:ext cx="2181225"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978691</xdr:colOff>
      <xdr:row>0</xdr:row>
      <xdr:rowOff>202410</xdr:rowOff>
    </xdr:from>
    <xdr:to>
      <xdr:col>13</xdr:col>
      <xdr:colOff>473866</xdr:colOff>
      <xdr:row>3</xdr:row>
      <xdr:rowOff>23817</xdr:rowOff>
    </xdr:to>
    <xdr:pic>
      <xdr:nvPicPr>
        <xdr:cNvPr id="18" name="Afbeelding 17">
          <a:hlinkClick xmlns:r="http://schemas.openxmlformats.org/officeDocument/2006/relationships" r:id="rId10"/>
          <a:extLst>
            <a:ext uri="{FF2B5EF4-FFF2-40B4-BE49-F238E27FC236}">
              <a16:creationId xmlns:a16="http://schemas.microsoft.com/office/drawing/2014/main" id="{6A159628-C3CB-44C5-90F2-7E5D950DC14E}"/>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813254" y="202410"/>
          <a:ext cx="1924050"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300037</xdr:colOff>
      <xdr:row>0</xdr:row>
      <xdr:rowOff>202406</xdr:rowOff>
    </xdr:from>
    <xdr:to>
      <xdr:col>9</xdr:col>
      <xdr:colOff>178593</xdr:colOff>
      <xdr:row>3</xdr:row>
      <xdr:rowOff>4763</xdr:rowOff>
    </xdr:to>
    <xdr:pic>
      <xdr:nvPicPr>
        <xdr:cNvPr id="19" name="Afbeelding 18">
          <a:hlinkClick xmlns:r="http://schemas.openxmlformats.org/officeDocument/2006/relationships" r:id="rId12"/>
          <a:extLst>
            <a:ext uri="{FF2B5EF4-FFF2-40B4-BE49-F238E27FC236}">
              <a16:creationId xmlns:a16="http://schemas.microsoft.com/office/drawing/2014/main" id="{C3CDF714-A493-40BE-B380-9B54BF6F7F9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26881" y="202406"/>
          <a:ext cx="2057400"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15</xdr:col>
      <xdr:colOff>0</xdr:colOff>
      <xdr:row>23</xdr:row>
      <xdr:rowOff>0</xdr:rowOff>
    </xdr:from>
    <xdr:to>
      <xdr:col>15</xdr:col>
      <xdr:colOff>1176334</xdr:colOff>
      <xdr:row>27</xdr:row>
      <xdr:rowOff>30955</xdr:rowOff>
    </xdr:to>
    <xdr:sp macro="" textlink="">
      <xdr:nvSpPr>
        <xdr:cNvPr id="4" name="Pijl: omlaag 3">
          <a:extLst>
            <a:ext uri="{FF2B5EF4-FFF2-40B4-BE49-F238E27FC236}">
              <a16:creationId xmlns:a16="http://schemas.microsoft.com/office/drawing/2014/main" id="{60EB1807-85D9-43BB-B612-7203903892EC}"/>
            </a:ext>
          </a:extLst>
        </xdr:cNvPr>
        <xdr:cNvSpPr/>
      </xdr:nvSpPr>
      <xdr:spPr>
        <a:xfrm>
          <a:off x="14692313" y="5286375"/>
          <a:ext cx="1176334" cy="769143"/>
        </a:xfrm>
        <a:prstGeom prst="downArrow">
          <a:avLst/>
        </a:prstGeom>
        <a:solidFill>
          <a:schemeClr val="accent4">
            <a:lumMod val="20000"/>
            <a:lumOff val="80000"/>
          </a:schemeClr>
        </a:solidFill>
        <a:ln w="285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a:solidFill>
                <a:schemeClr val="tx1"/>
              </a:solidFill>
              <a:effectLst/>
              <a:latin typeface="+mn-lt"/>
              <a:ea typeface="+mn-ea"/>
              <a:cs typeface="+mn-cs"/>
            </a:rPr>
            <a:t>scroll</a:t>
          </a:r>
          <a:endParaRPr lang="nl-NL" sz="1400" b="1">
            <a:solidFill>
              <a:schemeClr val="tx1"/>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136208</xdr:colOff>
      <xdr:row>13</xdr:row>
      <xdr:rowOff>3708</xdr:rowOff>
    </xdr:from>
    <xdr:to>
      <xdr:col>6</xdr:col>
      <xdr:colOff>714374</xdr:colOff>
      <xdr:row>35</xdr:row>
      <xdr:rowOff>166383</xdr:rowOff>
    </xdr:to>
    <xdr:pic>
      <xdr:nvPicPr>
        <xdr:cNvPr id="11" name="Afbeelding 10">
          <a:extLst>
            <a:ext uri="{FF2B5EF4-FFF2-40B4-BE49-F238E27FC236}">
              <a16:creationId xmlns:a16="http://schemas.microsoft.com/office/drawing/2014/main" id="{62D7BACB-1E8B-4366-AFE8-63449108FEA9}"/>
            </a:ext>
          </a:extLst>
        </xdr:cNvPr>
        <xdr:cNvPicPr>
          <a:picLocks noChangeAspect="1"/>
        </xdr:cNvPicPr>
      </xdr:nvPicPr>
      <xdr:blipFill>
        <a:blip xmlns:r="http://schemas.openxmlformats.org/officeDocument/2006/relationships" r:embed="rId1"/>
        <a:srcRect t="3195" b="3195"/>
        <a:stretch/>
      </xdr:blipFill>
      <xdr:spPr>
        <a:xfrm>
          <a:off x="338614" y="3015989"/>
          <a:ext cx="4638198" cy="4853738"/>
        </a:xfrm>
        <a:prstGeom prst="rect">
          <a:avLst/>
        </a:prstGeom>
      </xdr:spPr>
    </xdr:pic>
    <xdr:clientData/>
  </xdr:twoCellAnchor>
  <xdr:twoCellAnchor editAs="oneCell">
    <xdr:from>
      <xdr:col>1</xdr:col>
      <xdr:colOff>100014</xdr:colOff>
      <xdr:row>6</xdr:row>
      <xdr:rowOff>93666</xdr:rowOff>
    </xdr:from>
    <xdr:to>
      <xdr:col>5</xdr:col>
      <xdr:colOff>907300</xdr:colOff>
      <xdr:row>12</xdr:row>
      <xdr:rowOff>127882</xdr:rowOff>
    </xdr:to>
    <xdr:pic>
      <xdr:nvPicPr>
        <xdr:cNvPr id="25" name="Afbeelding 24">
          <a:extLst>
            <a:ext uri="{FF2B5EF4-FFF2-40B4-BE49-F238E27FC236}">
              <a16:creationId xmlns:a16="http://schemas.microsoft.com/office/drawing/2014/main" id="{5F32E5E6-B5BE-4BCA-AAE8-2A2BAB0379DB}"/>
            </a:ext>
          </a:extLst>
        </xdr:cNvPr>
        <xdr:cNvPicPr>
          <a:picLocks noChangeAspect="1"/>
        </xdr:cNvPicPr>
      </xdr:nvPicPr>
      <xdr:blipFill>
        <a:blip xmlns:r="http://schemas.openxmlformats.org/officeDocument/2006/relationships" r:embed="rId2"/>
        <a:stretch>
          <a:fillRect/>
        </a:stretch>
      </xdr:blipFill>
      <xdr:spPr>
        <a:xfrm>
          <a:off x="302420" y="1593854"/>
          <a:ext cx="3902911" cy="1462966"/>
        </a:xfrm>
        <a:prstGeom prst="rect">
          <a:avLst/>
        </a:prstGeom>
      </xdr:spPr>
    </xdr:pic>
    <xdr:clientData/>
  </xdr:twoCellAnchor>
  <xdr:twoCellAnchor editAs="oneCell">
    <xdr:from>
      <xdr:col>0</xdr:col>
      <xdr:colOff>0</xdr:colOff>
      <xdr:row>0</xdr:row>
      <xdr:rowOff>0</xdr:rowOff>
    </xdr:from>
    <xdr:to>
      <xdr:col>6</xdr:col>
      <xdr:colOff>491066</xdr:colOff>
      <xdr:row>3</xdr:row>
      <xdr:rowOff>180284</xdr:rowOff>
    </xdr:to>
    <xdr:pic>
      <xdr:nvPicPr>
        <xdr:cNvPr id="14" name="Afbeelding 13">
          <a:extLst>
            <a:ext uri="{FF2B5EF4-FFF2-40B4-BE49-F238E27FC236}">
              <a16:creationId xmlns:a16="http://schemas.microsoft.com/office/drawing/2014/main" id="{C5113BD6-B69E-47E4-937A-EAC217A97523}"/>
            </a:ext>
          </a:extLst>
        </xdr:cNvPr>
        <xdr:cNvPicPr>
          <a:picLocks noChangeAspect="1"/>
        </xdr:cNvPicPr>
      </xdr:nvPicPr>
      <xdr:blipFill rotWithShape="1">
        <a:blip xmlns:r="http://schemas.openxmlformats.org/officeDocument/2006/relationships" r:embed="rId3"/>
        <a:srcRect l="1" t="7675" r="48419" b="72225"/>
        <a:stretch/>
      </xdr:blipFill>
      <xdr:spPr>
        <a:xfrm>
          <a:off x="0" y="0"/>
          <a:ext cx="4753504" cy="858940"/>
        </a:xfrm>
        <a:prstGeom prst="rect">
          <a:avLst/>
        </a:prstGeom>
      </xdr:spPr>
    </xdr:pic>
    <xdr:clientData/>
  </xdr:twoCellAnchor>
  <xdr:twoCellAnchor editAs="oneCell">
    <xdr:from>
      <xdr:col>15</xdr:col>
      <xdr:colOff>621506</xdr:colOff>
      <xdr:row>0</xdr:row>
      <xdr:rowOff>154782</xdr:rowOff>
    </xdr:from>
    <xdr:to>
      <xdr:col>17</xdr:col>
      <xdr:colOff>954536</xdr:colOff>
      <xdr:row>3</xdr:row>
      <xdr:rowOff>161840</xdr:rowOff>
    </xdr:to>
    <xdr:pic>
      <xdr:nvPicPr>
        <xdr:cNvPr id="15" name="Afbeelding 14">
          <a:hlinkClick xmlns:r="http://schemas.openxmlformats.org/officeDocument/2006/relationships" r:id="rId4"/>
          <a:extLst>
            <a:ext uri="{FF2B5EF4-FFF2-40B4-BE49-F238E27FC236}">
              <a16:creationId xmlns:a16="http://schemas.microsoft.com/office/drawing/2014/main" id="{C170B646-0DE7-4A8B-81DC-8BF4351C41D0}"/>
            </a:ext>
          </a:extLst>
        </xdr:cNvPr>
        <xdr:cNvPicPr>
          <a:picLocks noChangeAspect="1"/>
        </xdr:cNvPicPr>
      </xdr:nvPicPr>
      <xdr:blipFill>
        <a:blip xmlns:r="http://schemas.openxmlformats.org/officeDocument/2006/relationships" r:embed="rId5"/>
        <a:stretch>
          <a:fillRect/>
        </a:stretch>
      </xdr:blipFill>
      <xdr:spPr>
        <a:xfrm>
          <a:off x="15313819" y="154782"/>
          <a:ext cx="2761905" cy="685714"/>
        </a:xfrm>
        <a:prstGeom prst="rect">
          <a:avLst/>
        </a:prstGeom>
      </xdr:spPr>
    </xdr:pic>
    <xdr:clientData/>
  </xdr:twoCellAnchor>
  <xdr:twoCellAnchor editAs="oneCell">
    <xdr:from>
      <xdr:col>9</xdr:col>
      <xdr:colOff>442916</xdr:colOff>
      <xdr:row>0</xdr:row>
      <xdr:rowOff>202406</xdr:rowOff>
    </xdr:from>
    <xdr:to>
      <xdr:col>11</xdr:col>
      <xdr:colOff>721522</xdr:colOff>
      <xdr:row>3</xdr:row>
      <xdr:rowOff>14288</xdr:rowOff>
    </xdr:to>
    <xdr:pic>
      <xdr:nvPicPr>
        <xdr:cNvPr id="16" name="Afbeelding 15">
          <a:hlinkClick xmlns:r="http://schemas.openxmlformats.org/officeDocument/2006/relationships" r:id="rId6"/>
          <a:extLst>
            <a:ext uri="{FF2B5EF4-FFF2-40B4-BE49-F238E27FC236}">
              <a16:creationId xmlns:a16="http://schemas.microsoft.com/office/drawing/2014/main" id="{F1AD7D3D-3392-45F8-970E-7A22C45A009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48604" y="202406"/>
          <a:ext cx="2707481" cy="49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704852</xdr:colOff>
      <xdr:row>0</xdr:row>
      <xdr:rowOff>202406</xdr:rowOff>
    </xdr:from>
    <xdr:to>
      <xdr:col>15</xdr:col>
      <xdr:colOff>457202</xdr:colOff>
      <xdr:row>3</xdr:row>
      <xdr:rowOff>23813</xdr:rowOff>
    </xdr:to>
    <xdr:pic>
      <xdr:nvPicPr>
        <xdr:cNvPr id="17" name="Afbeelding 16">
          <a:hlinkClick xmlns:r="http://schemas.openxmlformats.org/officeDocument/2006/relationships" r:id="rId8"/>
          <a:extLst>
            <a:ext uri="{FF2B5EF4-FFF2-40B4-BE49-F238E27FC236}">
              <a16:creationId xmlns:a16="http://schemas.microsoft.com/office/drawing/2014/main" id="{1E42C2E9-14E4-46ED-B07A-A6FCF15C93F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968290" y="202406"/>
          <a:ext cx="2181225"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978691</xdr:colOff>
      <xdr:row>0</xdr:row>
      <xdr:rowOff>202410</xdr:rowOff>
    </xdr:from>
    <xdr:to>
      <xdr:col>13</xdr:col>
      <xdr:colOff>473866</xdr:colOff>
      <xdr:row>3</xdr:row>
      <xdr:rowOff>23817</xdr:rowOff>
    </xdr:to>
    <xdr:pic>
      <xdr:nvPicPr>
        <xdr:cNvPr id="18" name="Afbeelding 17">
          <a:hlinkClick xmlns:r="http://schemas.openxmlformats.org/officeDocument/2006/relationships" r:id="rId10"/>
          <a:extLst>
            <a:ext uri="{FF2B5EF4-FFF2-40B4-BE49-F238E27FC236}">
              <a16:creationId xmlns:a16="http://schemas.microsoft.com/office/drawing/2014/main" id="{8088EB24-C0B9-4353-AE92-42A3A3DD049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813254" y="202410"/>
          <a:ext cx="1924050"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300037</xdr:colOff>
      <xdr:row>0</xdr:row>
      <xdr:rowOff>202406</xdr:rowOff>
    </xdr:from>
    <xdr:to>
      <xdr:col>9</xdr:col>
      <xdr:colOff>178593</xdr:colOff>
      <xdr:row>3</xdr:row>
      <xdr:rowOff>4763</xdr:rowOff>
    </xdr:to>
    <xdr:pic>
      <xdr:nvPicPr>
        <xdr:cNvPr id="19" name="Afbeelding 18">
          <a:hlinkClick xmlns:r="http://schemas.openxmlformats.org/officeDocument/2006/relationships" r:id="rId12"/>
          <a:extLst>
            <a:ext uri="{FF2B5EF4-FFF2-40B4-BE49-F238E27FC236}">
              <a16:creationId xmlns:a16="http://schemas.microsoft.com/office/drawing/2014/main" id="{4CE2C448-37B2-45DA-A2A5-43C6C92852D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26881" y="202406"/>
          <a:ext cx="2057400"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15</xdr:col>
      <xdr:colOff>0</xdr:colOff>
      <xdr:row>23</xdr:row>
      <xdr:rowOff>0</xdr:rowOff>
    </xdr:from>
    <xdr:to>
      <xdr:col>15</xdr:col>
      <xdr:colOff>1176334</xdr:colOff>
      <xdr:row>27</xdr:row>
      <xdr:rowOff>30955</xdr:rowOff>
    </xdr:to>
    <xdr:sp macro="" textlink="">
      <xdr:nvSpPr>
        <xdr:cNvPr id="4" name="Pijl: omlaag 3">
          <a:extLst>
            <a:ext uri="{FF2B5EF4-FFF2-40B4-BE49-F238E27FC236}">
              <a16:creationId xmlns:a16="http://schemas.microsoft.com/office/drawing/2014/main" id="{4876ACC7-250A-4621-AB11-60A4B918D698}"/>
            </a:ext>
          </a:extLst>
        </xdr:cNvPr>
        <xdr:cNvSpPr/>
      </xdr:nvSpPr>
      <xdr:spPr>
        <a:xfrm>
          <a:off x="14692313" y="5286375"/>
          <a:ext cx="1176334" cy="769143"/>
        </a:xfrm>
        <a:prstGeom prst="downArrow">
          <a:avLst/>
        </a:prstGeom>
        <a:solidFill>
          <a:schemeClr val="accent4">
            <a:lumMod val="20000"/>
            <a:lumOff val="80000"/>
          </a:schemeClr>
        </a:solidFill>
        <a:ln w="285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a:solidFill>
                <a:schemeClr val="tx1"/>
              </a:solidFill>
              <a:effectLst/>
              <a:latin typeface="+mn-lt"/>
              <a:ea typeface="+mn-ea"/>
              <a:cs typeface="+mn-cs"/>
            </a:rPr>
            <a:t>scroll</a:t>
          </a:r>
          <a:endParaRPr lang="nl-NL" sz="1400" b="1">
            <a:solidFill>
              <a:schemeClr val="tx1"/>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136208</xdr:colOff>
      <xdr:row>13</xdr:row>
      <xdr:rowOff>3708</xdr:rowOff>
    </xdr:from>
    <xdr:to>
      <xdr:col>6</xdr:col>
      <xdr:colOff>680531</xdr:colOff>
      <xdr:row>35</xdr:row>
      <xdr:rowOff>130968</xdr:rowOff>
    </xdr:to>
    <xdr:pic>
      <xdr:nvPicPr>
        <xdr:cNvPr id="27" name="Afbeelding 26">
          <a:extLst>
            <a:ext uri="{FF2B5EF4-FFF2-40B4-BE49-F238E27FC236}">
              <a16:creationId xmlns:a16="http://schemas.microsoft.com/office/drawing/2014/main" id="{CA635231-8E56-40E1-9DCA-A6244C74E5C2}"/>
            </a:ext>
          </a:extLst>
        </xdr:cNvPr>
        <xdr:cNvPicPr>
          <a:picLocks noChangeAspect="1"/>
        </xdr:cNvPicPr>
      </xdr:nvPicPr>
      <xdr:blipFill>
        <a:blip xmlns:r="http://schemas.openxmlformats.org/officeDocument/2006/relationships" r:embed="rId1"/>
        <a:srcRect l="3484" r="3484"/>
        <a:stretch/>
      </xdr:blipFill>
      <xdr:spPr>
        <a:xfrm>
          <a:off x="338614" y="3015989"/>
          <a:ext cx="4604355" cy="4818323"/>
        </a:xfrm>
        <a:prstGeom prst="rect">
          <a:avLst/>
        </a:prstGeom>
      </xdr:spPr>
    </xdr:pic>
    <xdr:clientData/>
  </xdr:twoCellAnchor>
  <xdr:twoCellAnchor editAs="oneCell">
    <xdr:from>
      <xdr:col>1</xdr:col>
      <xdr:colOff>100014</xdr:colOff>
      <xdr:row>6</xdr:row>
      <xdr:rowOff>93667</xdr:rowOff>
    </xdr:from>
    <xdr:to>
      <xdr:col>5</xdr:col>
      <xdr:colOff>907300</xdr:colOff>
      <xdr:row>12</xdr:row>
      <xdr:rowOff>127883</xdr:rowOff>
    </xdr:to>
    <xdr:pic>
      <xdr:nvPicPr>
        <xdr:cNvPr id="33" name="Afbeelding 32">
          <a:extLst>
            <a:ext uri="{FF2B5EF4-FFF2-40B4-BE49-F238E27FC236}">
              <a16:creationId xmlns:a16="http://schemas.microsoft.com/office/drawing/2014/main" id="{5D5B1AB0-95D3-4505-BD8A-08A01CD14EAB}"/>
            </a:ext>
          </a:extLst>
        </xdr:cNvPr>
        <xdr:cNvPicPr>
          <a:picLocks noChangeAspect="1"/>
        </xdr:cNvPicPr>
      </xdr:nvPicPr>
      <xdr:blipFill>
        <a:blip xmlns:r="http://schemas.openxmlformats.org/officeDocument/2006/relationships" r:embed="rId2"/>
        <a:stretch>
          <a:fillRect/>
        </a:stretch>
      </xdr:blipFill>
      <xdr:spPr>
        <a:xfrm>
          <a:off x="302420" y="1593855"/>
          <a:ext cx="3902911" cy="1462966"/>
        </a:xfrm>
        <a:prstGeom prst="rect">
          <a:avLst/>
        </a:prstGeom>
      </xdr:spPr>
    </xdr:pic>
    <xdr:clientData/>
  </xdr:twoCellAnchor>
  <xdr:twoCellAnchor editAs="oneCell">
    <xdr:from>
      <xdr:col>0</xdr:col>
      <xdr:colOff>0</xdr:colOff>
      <xdr:row>0</xdr:row>
      <xdr:rowOff>0</xdr:rowOff>
    </xdr:from>
    <xdr:to>
      <xdr:col>6</xdr:col>
      <xdr:colOff>491066</xdr:colOff>
      <xdr:row>3</xdr:row>
      <xdr:rowOff>180284</xdr:rowOff>
    </xdr:to>
    <xdr:pic>
      <xdr:nvPicPr>
        <xdr:cNvPr id="11" name="Afbeelding 10">
          <a:extLst>
            <a:ext uri="{FF2B5EF4-FFF2-40B4-BE49-F238E27FC236}">
              <a16:creationId xmlns:a16="http://schemas.microsoft.com/office/drawing/2014/main" id="{F5D78122-28C9-4031-A705-C5E446F43DD2}"/>
            </a:ext>
          </a:extLst>
        </xdr:cNvPr>
        <xdr:cNvPicPr>
          <a:picLocks noChangeAspect="1"/>
        </xdr:cNvPicPr>
      </xdr:nvPicPr>
      <xdr:blipFill rotWithShape="1">
        <a:blip xmlns:r="http://schemas.openxmlformats.org/officeDocument/2006/relationships" r:embed="rId3"/>
        <a:srcRect l="1" t="7675" r="48419" b="72225"/>
        <a:stretch/>
      </xdr:blipFill>
      <xdr:spPr>
        <a:xfrm>
          <a:off x="0" y="0"/>
          <a:ext cx="4753504" cy="858940"/>
        </a:xfrm>
        <a:prstGeom prst="rect">
          <a:avLst/>
        </a:prstGeom>
      </xdr:spPr>
    </xdr:pic>
    <xdr:clientData/>
  </xdr:twoCellAnchor>
  <xdr:twoCellAnchor editAs="oneCell">
    <xdr:from>
      <xdr:col>15</xdr:col>
      <xdr:colOff>621506</xdr:colOff>
      <xdr:row>0</xdr:row>
      <xdr:rowOff>154782</xdr:rowOff>
    </xdr:from>
    <xdr:to>
      <xdr:col>17</xdr:col>
      <xdr:colOff>954536</xdr:colOff>
      <xdr:row>3</xdr:row>
      <xdr:rowOff>161840</xdr:rowOff>
    </xdr:to>
    <xdr:pic>
      <xdr:nvPicPr>
        <xdr:cNvPr id="12" name="Afbeelding 11">
          <a:hlinkClick xmlns:r="http://schemas.openxmlformats.org/officeDocument/2006/relationships" r:id="rId4"/>
          <a:extLst>
            <a:ext uri="{FF2B5EF4-FFF2-40B4-BE49-F238E27FC236}">
              <a16:creationId xmlns:a16="http://schemas.microsoft.com/office/drawing/2014/main" id="{72B59403-C907-400D-B17B-8EDC8DAC9617}"/>
            </a:ext>
          </a:extLst>
        </xdr:cNvPr>
        <xdr:cNvPicPr>
          <a:picLocks noChangeAspect="1"/>
        </xdr:cNvPicPr>
      </xdr:nvPicPr>
      <xdr:blipFill>
        <a:blip xmlns:r="http://schemas.openxmlformats.org/officeDocument/2006/relationships" r:embed="rId5"/>
        <a:stretch>
          <a:fillRect/>
        </a:stretch>
      </xdr:blipFill>
      <xdr:spPr>
        <a:xfrm>
          <a:off x="15313819" y="154782"/>
          <a:ext cx="2761905" cy="685714"/>
        </a:xfrm>
        <a:prstGeom prst="rect">
          <a:avLst/>
        </a:prstGeom>
      </xdr:spPr>
    </xdr:pic>
    <xdr:clientData/>
  </xdr:twoCellAnchor>
  <xdr:twoCellAnchor editAs="oneCell">
    <xdr:from>
      <xdr:col>9</xdr:col>
      <xdr:colOff>442916</xdr:colOff>
      <xdr:row>0</xdr:row>
      <xdr:rowOff>202406</xdr:rowOff>
    </xdr:from>
    <xdr:to>
      <xdr:col>11</xdr:col>
      <xdr:colOff>721522</xdr:colOff>
      <xdr:row>3</xdr:row>
      <xdr:rowOff>14288</xdr:rowOff>
    </xdr:to>
    <xdr:pic>
      <xdr:nvPicPr>
        <xdr:cNvPr id="13" name="Afbeelding 12">
          <a:hlinkClick xmlns:r="http://schemas.openxmlformats.org/officeDocument/2006/relationships" r:id="rId6"/>
          <a:extLst>
            <a:ext uri="{FF2B5EF4-FFF2-40B4-BE49-F238E27FC236}">
              <a16:creationId xmlns:a16="http://schemas.microsoft.com/office/drawing/2014/main" id="{A5064802-A155-4EBE-8554-5C7F731C59D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48604" y="202406"/>
          <a:ext cx="2707481" cy="49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704852</xdr:colOff>
      <xdr:row>0</xdr:row>
      <xdr:rowOff>202406</xdr:rowOff>
    </xdr:from>
    <xdr:to>
      <xdr:col>15</xdr:col>
      <xdr:colOff>457202</xdr:colOff>
      <xdr:row>3</xdr:row>
      <xdr:rowOff>23813</xdr:rowOff>
    </xdr:to>
    <xdr:pic>
      <xdr:nvPicPr>
        <xdr:cNvPr id="14" name="Afbeelding 13">
          <a:hlinkClick xmlns:r="http://schemas.openxmlformats.org/officeDocument/2006/relationships" r:id="rId8"/>
          <a:extLst>
            <a:ext uri="{FF2B5EF4-FFF2-40B4-BE49-F238E27FC236}">
              <a16:creationId xmlns:a16="http://schemas.microsoft.com/office/drawing/2014/main" id="{443BD228-9A04-4A1F-AE29-F5220C1083D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968290" y="202406"/>
          <a:ext cx="2181225"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978691</xdr:colOff>
      <xdr:row>0</xdr:row>
      <xdr:rowOff>202410</xdr:rowOff>
    </xdr:from>
    <xdr:to>
      <xdr:col>13</xdr:col>
      <xdr:colOff>473866</xdr:colOff>
      <xdr:row>3</xdr:row>
      <xdr:rowOff>23817</xdr:rowOff>
    </xdr:to>
    <xdr:pic>
      <xdr:nvPicPr>
        <xdr:cNvPr id="15" name="Afbeelding 14">
          <a:hlinkClick xmlns:r="http://schemas.openxmlformats.org/officeDocument/2006/relationships" r:id="rId10"/>
          <a:extLst>
            <a:ext uri="{FF2B5EF4-FFF2-40B4-BE49-F238E27FC236}">
              <a16:creationId xmlns:a16="http://schemas.microsoft.com/office/drawing/2014/main" id="{4B0BF0B9-DA19-4467-8955-EFDB020196D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813254" y="202410"/>
          <a:ext cx="1924050"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300037</xdr:colOff>
      <xdr:row>0</xdr:row>
      <xdr:rowOff>202406</xdr:rowOff>
    </xdr:from>
    <xdr:to>
      <xdr:col>9</xdr:col>
      <xdr:colOff>178593</xdr:colOff>
      <xdr:row>3</xdr:row>
      <xdr:rowOff>4763</xdr:rowOff>
    </xdr:to>
    <xdr:pic>
      <xdr:nvPicPr>
        <xdr:cNvPr id="16" name="Afbeelding 15">
          <a:hlinkClick xmlns:r="http://schemas.openxmlformats.org/officeDocument/2006/relationships" r:id="rId12"/>
          <a:extLst>
            <a:ext uri="{FF2B5EF4-FFF2-40B4-BE49-F238E27FC236}">
              <a16:creationId xmlns:a16="http://schemas.microsoft.com/office/drawing/2014/main" id="{FA244997-9B42-4832-BD3C-C22DA4D69FF8}"/>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26881" y="202406"/>
          <a:ext cx="2057400"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15</xdr:col>
      <xdr:colOff>0</xdr:colOff>
      <xdr:row>23</xdr:row>
      <xdr:rowOff>0</xdr:rowOff>
    </xdr:from>
    <xdr:to>
      <xdr:col>15</xdr:col>
      <xdr:colOff>1176334</xdr:colOff>
      <xdr:row>27</xdr:row>
      <xdr:rowOff>30955</xdr:rowOff>
    </xdr:to>
    <xdr:sp macro="" textlink="">
      <xdr:nvSpPr>
        <xdr:cNvPr id="3" name="Pijl: omlaag 2">
          <a:extLst>
            <a:ext uri="{FF2B5EF4-FFF2-40B4-BE49-F238E27FC236}">
              <a16:creationId xmlns:a16="http://schemas.microsoft.com/office/drawing/2014/main" id="{5198B5FF-7BCE-4C7C-82B0-8D995F014E39}"/>
            </a:ext>
          </a:extLst>
        </xdr:cNvPr>
        <xdr:cNvSpPr/>
      </xdr:nvSpPr>
      <xdr:spPr>
        <a:xfrm>
          <a:off x="14692313" y="5286375"/>
          <a:ext cx="1176334" cy="769143"/>
        </a:xfrm>
        <a:prstGeom prst="downArrow">
          <a:avLst/>
        </a:prstGeom>
        <a:solidFill>
          <a:schemeClr val="accent4">
            <a:lumMod val="20000"/>
            <a:lumOff val="80000"/>
          </a:schemeClr>
        </a:solidFill>
        <a:ln w="285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a:solidFill>
                <a:schemeClr val="tx1"/>
              </a:solidFill>
              <a:effectLst/>
              <a:latin typeface="+mn-lt"/>
              <a:ea typeface="+mn-ea"/>
              <a:cs typeface="+mn-cs"/>
            </a:rPr>
            <a:t>scroll</a:t>
          </a:r>
          <a:endParaRPr lang="nl-NL" sz="1400" b="1">
            <a:solidFill>
              <a:schemeClr val="tx1"/>
            </a:solidFill>
            <a:effectLst/>
          </a:endParaRPr>
        </a:p>
      </xdr:txBody>
    </xdr:sp>
    <xdr:clientData/>
  </xdr:twoCellAnchor>
</xdr:wsDr>
</file>

<file path=xl/theme/theme1.xml><?xml version="1.0" encoding="utf-8"?>
<a:theme xmlns:a="http://schemas.openxmlformats.org/drawingml/2006/main" name="Office Theme">
  <a:themeElements>
    <a:clrScheme name="BrightNL 20">
      <a:dk1>
        <a:sysClr val="windowText" lastClr="000000"/>
      </a:dk1>
      <a:lt1>
        <a:sysClr val="window" lastClr="FFFFFF"/>
      </a:lt1>
      <a:dk2>
        <a:srgbClr val="A3A3A3"/>
      </a:dk2>
      <a:lt2>
        <a:srgbClr val="E3E3E3"/>
      </a:lt2>
      <a:accent1>
        <a:srgbClr val="C2EF08"/>
      </a:accent1>
      <a:accent2>
        <a:srgbClr val="101B26"/>
      </a:accent2>
      <a:accent3>
        <a:srgbClr val="118CD6"/>
      </a:accent3>
      <a:accent4>
        <a:srgbClr val="E9007A"/>
      </a:accent4>
      <a:accent5>
        <a:srgbClr val="FB910C"/>
      </a:accent5>
      <a:accent6>
        <a:srgbClr val="FFED0A"/>
      </a:accent6>
      <a:hlink>
        <a:srgbClr val="118CD6"/>
      </a:hlink>
      <a:folHlink>
        <a:srgbClr val="101B2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brightpensioen.nl/disclaimer/" TargetMode="External"/><Relationship Id="rId1" Type="http://schemas.openxmlformats.org/officeDocument/2006/relationships/hyperlink" Target="https://brightpensioen.nl/disclaimer/"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2.xml"/><Relationship Id="rId2" Type="http://schemas.openxmlformats.org/officeDocument/2006/relationships/hyperlink" Target="https://brightpensioen.nl/disclaimer/" TargetMode="External"/><Relationship Id="rId1" Type="http://schemas.openxmlformats.org/officeDocument/2006/relationships/hyperlink" Target="https://brightpensioen.nl/disclaimer/" TargetMode="External"/><Relationship Id="rId6" Type="http://schemas.openxmlformats.org/officeDocument/2006/relationships/vmlDrawing" Target="../drawings/vmlDrawing4.vml"/><Relationship Id="rId5" Type="http://schemas.openxmlformats.org/officeDocument/2006/relationships/vmlDrawing" Target="../drawings/vmlDrawing3.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3.xml"/><Relationship Id="rId2" Type="http://schemas.openxmlformats.org/officeDocument/2006/relationships/hyperlink" Target="https://brightpensioen.nl/disclaimer/" TargetMode="External"/><Relationship Id="rId1" Type="http://schemas.openxmlformats.org/officeDocument/2006/relationships/hyperlink" Target="https://brightpensioen.nl/disclaimer/" TargetMode="External"/><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hyperlink" Target="https://brightpensioen.nl/disclaimer/" TargetMode="External"/><Relationship Id="rId5" Type="http://schemas.openxmlformats.org/officeDocument/2006/relationships/comments" Target="../comments4.xml"/><Relationship Id="rId4" Type="http://schemas.openxmlformats.org/officeDocument/2006/relationships/vmlDrawing" Target="../drawings/vmlDrawing8.vml"/></Relationships>
</file>

<file path=xl/worksheets/_rels/sheet5.xml.rels><?xml version="1.0" encoding="UTF-8" standalone="yes"?>
<Relationships xmlns="http://schemas.openxmlformats.org/package/2006/relationships"><Relationship Id="rId3" Type="http://schemas.openxmlformats.org/officeDocument/2006/relationships/hyperlink" Target="https://brightpensioen.nl/disclaimer/" TargetMode="External"/><Relationship Id="rId7" Type="http://schemas.openxmlformats.org/officeDocument/2006/relationships/comments" Target="../comments5.x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0.vml"/><Relationship Id="rId5" Type="http://schemas.openxmlformats.org/officeDocument/2006/relationships/vmlDrawing" Target="../drawings/vmlDrawing9.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brightpensioen.nl/disclaimer/" TargetMode="External"/><Relationship Id="rId1" Type="http://schemas.openxmlformats.org/officeDocument/2006/relationships/hyperlink" Target="http://www.brightpensioen.nl/jaarruimtetool2015" TargetMode="External"/><Relationship Id="rId6" Type="http://schemas.openxmlformats.org/officeDocument/2006/relationships/comments" Target="../comments6.xml"/><Relationship Id="rId5" Type="http://schemas.openxmlformats.org/officeDocument/2006/relationships/vmlDrawing" Target="../drawings/vmlDrawing12.vml"/><Relationship Id="rId4" Type="http://schemas.openxmlformats.org/officeDocument/2006/relationships/vmlDrawing" Target="../drawings/vmlDrawing11.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hyperlink" Target="https://brightpensioen.nl/disclaimer/" TargetMode="External"/><Relationship Id="rId5" Type="http://schemas.openxmlformats.org/officeDocument/2006/relationships/comments" Target="../comments7.xml"/><Relationship Id="rId4" Type="http://schemas.openxmlformats.org/officeDocument/2006/relationships/vmlDrawing" Target="../drawings/vmlDrawing14.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4.bin"/><Relationship Id="rId1" Type="http://schemas.openxmlformats.org/officeDocument/2006/relationships/hyperlink" Target="https://brightpensioen.nl/disclaimer/" TargetMode="External"/><Relationship Id="rId6" Type="http://schemas.openxmlformats.org/officeDocument/2006/relationships/comments" Target="../comments8.xml"/><Relationship Id="rId5" Type="http://schemas.openxmlformats.org/officeDocument/2006/relationships/vmlDrawing" Target="../drawings/vmlDrawing16.vml"/><Relationship Id="rId4" Type="http://schemas.openxmlformats.org/officeDocument/2006/relationships/vmlDrawing" Target="../drawings/vmlDrawing15.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bin"/><Relationship Id="rId1" Type="http://schemas.openxmlformats.org/officeDocument/2006/relationships/hyperlink" Target="https://brightpensioen.nl/disclaimer/" TargetMode="External"/><Relationship Id="rId6" Type="http://schemas.openxmlformats.org/officeDocument/2006/relationships/comments" Target="../comments9.xml"/><Relationship Id="rId5" Type="http://schemas.openxmlformats.org/officeDocument/2006/relationships/vmlDrawing" Target="../drawings/vmlDrawing18.vml"/><Relationship Id="rId4" Type="http://schemas.openxmlformats.org/officeDocument/2006/relationships/vmlDrawing" Target="../drawings/vmlDrawing1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AS114"/>
  <sheetViews>
    <sheetView tabSelected="1" zoomScale="80" zoomScaleNormal="80" zoomScalePageLayoutView="70" workbookViewId="0">
      <selection activeCell="J12" sqref="J12"/>
    </sheetView>
  </sheetViews>
  <sheetFormatPr baseColWidth="10" defaultColWidth="10.6640625" defaultRowHeight="18" x14ac:dyDescent="0.2"/>
  <cols>
    <col min="1" max="2" width="2.6640625" style="51" customWidth="1"/>
    <col min="3" max="8" width="12.6640625" style="51" customWidth="1"/>
    <col min="9" max="18" width="15.83203125" style="51" customWidth="1"/>
    <col min="19" max="23" width="10.6640625" style="51" customWidth="1"/>
    <col min="24" max="30" width="13.6640625" style="86" hidden="1" customWidth="1"/>
    <col min="31" max="31" width="10.6640625" style="51" hidden="1" customWidth="1"/>
    <col min="32" max="32" width="12.5" style="51" hidden="1" customWidth="1"/>
    <col min="33" max="34" width="14.1640625" style="51" hidden="1" customWidth="1"/>
    <col min="35" max="45" width="7.6640625" style="51" hidden="1" customWidth="1"/>
    <col min="46" max="50" width="10.6640625" style="51" customWidth="1"/>
    <col min="51" max="16384" width="10.6640625" style="51"/>
  </cols>
  <sheetData>
    <row r="1" spans="1:45" x14ac:dyDescent="0.2">
      <c r="A1" s="48"/>
      <c r="B1" s="49"/>
      <c r="C1" s="49"/>
      <c r="D1" s="49"/>
      <c r="E1" s="49"/>
      <c r="F1" s="49"/>
      <c r="G1" s="49"/>
      <c r="H1" s="49"/>
      <c r="I1" s="49"/>
      <c r="J1" s="49"/>
      <c r="K1" s="49"/>
      <c r="L1" s="49"/>
      <c r="M1" s="49"/>
      <c r="N1" s="49"/>
      <c r="O1" s="49"/>
      <c r="P1" s="49"/>
      <c r="Q1" s="49"/>
      <c r="R1" s="50"/>
      <c r="X1" s="52" t="s">
        <v>14</v>
      </c>
      <c r="Y1" s="53"/>
      <c r="Z1" s="53"/>
      <c r="AA1" s="53"/>
      <c r="AB1" s="53"/>
      <c r="AC1" s="53"/>
      <c r="AD1" s="53"/>
      <c r="AE1" s="54"/>
      <c r="AF1" s="54"/>
      <c r="AG1" s="54"/>
      <c r="AH1" s="54"/>
      <c r="AI1" s="54"/>
      <c r="AJ1" s="54"/>
      <c r="AK1" s="54"/>
    </row>
    <row r="2" spans="1:45" x14ac:dyDescent="0.2">
      <c r="A2" s="55"/>
      <c r="B2" s="56"/>
      <c r="C2" s="56"/>
      <c r="D2" s="56"/>
      <c r="E2" s="56"/>
      <c r="F2" s="56"/>
      <c r="G2" s="56"/>
      <c r="H2" s="56"/>
      <c r="I2" s="56"/>
      <c r="J2" s="56"/>
      <c r="K2" s="56"/>
      <c r="L2" s="56"/>
      <c r="M2" s="56"/>
      <c r="N2" s="56"/>
      <c r="O2" s="56"/>
      <c r="P2" s="56"/>
      <c r="Q2" s="56"/>
      <c r="R2" s="57"/>
      <c r="X2" s="53"/>
      <c r="Y2" s="53"/>
      <c r="Z2" s="53"/>
      <c r="AA2" s="53"/>
      <c r="AB2" s="53"/>
      <c r="AC2" s="53"/>
      <c r="AD2" s="53"/>
      <c r="AE2" s="58" t="s">
        <v>25</v>
      </c>
      <c r="AF2" s="58"/>
      <c r="AG2" s="54" t="s">
        <v>35</v>
      </c>
      <c r="AH2" s="54"/>
      <c r="AI2" s="54"/>
      <c r="AJ2" s="54"/>
      <c r="AK2" s="54"/>
    </row>
    <row r="3" spans="1:45" x14ac:dyDescent="0.2">
      <c r="A3" s="55"/>
      <c r="B3" s="56"/>
      <c r="C3" s="56"/>
      <c r="D3" s="56"/>
      <c r="E3" s="56"/>
      <c r="F3" s="56"/>
      <c r="G3" s="56"/>
      <c r="H3" s="56"/>
      <c r="I3" s="56"/>
      <c r="J3" s="56"/>
      <c r="K3" s="56"/>
      <c r="L3" s="56"/>
      <c r="M3" s="56"/>
      <c r="N3" s="56"/>
      <c r="O3" s="56"/>
      <c r="P3" s="56"/>
      <c r="Q3" s="56"/>
      <c r="R3" s="57"/>
      <c r="X3" s="215" t="s">
        <v>9</v>
      </c>
      <c r="Y3" s="215" t="s">
        <v>13</v>
      </c>
      <c r="Z3" s="215" t="s">
        <v>10</v>
      </c>
      <c r="AA3" s="59" t="s">
        <v>12</v>
      </c>
      <c r="AB3" s="59"/>
      <c r="AC3" s="60" t="s">
        <v>11</v>
      </c>
      <c r="AD3" s="59"/>
      <c r="AE3" s="61" t="s">
        <v>21</v>
      </c>
      <c r="AF3" s="61" t="s">
        <v>22</v>
      </c>
      <c r="AG3" s="54" t="s">
        <v>36</v>
      </c>
      <c r="AH3" s="54"/>
      <c r="AI3" s="54"/>
      <c r="AJ3" s="54"/>
      <c r="AK3" s="54"/>
    </row>
    <row r="4" spans="1:45" x14ac:dyDescent="0.2">
      <c r="A4" s="55"/>
      <c r="B4" s="56"/>
      <c r="C4" s="56"/>
      <c r="D4" s="56"/>
      <c r="E4" s="56"/>
      <c r="F4" s="56"/>
      <c r="G4" s="56"/>
      <c r="H4" s="56"/>
      <c r="I4" s="56"/>
      <c r="J4" s="56"/>
      <c r="K4" s="56"/>
      <c r="L4" s="56"/>
      <c r="M4" s="56"/>
      <c r="N4" s="56"/>
      <c r="O4" s="56"/>
      <c r="P4" s="56"/>
      <c r="Q4" s="56"/>
      <c r="R4" s="57"/>
      <c r="X4" s="215"/>
      <c r="Y4" s="215"/>
      <c r="Z4" s="215"/>
      <c r="AA4" s="215" t="s">
        <v>8</v>
      </c>
      <c r="AB4" s="215" t="s">
        <v>2</v>
      </c>
      <c r="AC4" s="215">
        <f>VLOOKUP($J$7,gegevens!$B$6:$K$35,9)</f>
        <v>56</v>
      </c>
      <c r="AD4" s="215">
        <f>VLOOKUP($J$7,gegevens!$B$6:$K$35,10)</f>
        <v>10</v>
      </c>
      <c r="AE4" s="61"/>
      <c r="AF4" s="61" t="s">
        <v>23</v>
      </c>
      <c r="AG4" s="54"/>
      <c r="AH4" s="54" t="s">
        <v>38</v>
      </c>
      <c r="AI4" s="54"/>
      <c r="AJ4" s="54"/>
      <c r="AK4" s="54"/>
    </row>
    <row r="5" spans="1:45" x14ac:dyDescent="0.2">
      <c r="A5" s="62"/>
      <c r="B5" s="63"/>
      <c r="C5" s="63"/>
      <c r="D5" s="63"/>
      <c r="E5" s="63"/>
      <c r="F5" s="63"/>
      <c r="G5" s="63"/>
      <c r="H5" s="63"/>
      <c r="I5" s="63"/>
      <c r="J5" s="63"/>
      <c r="K5" s="63"/>
      <c r="L5" s="63"/>
      <c r="M5" s="63"/>
      <c r="N5" s="63"/>
      <c r="O5" s="63"/>
      <c r="P5" s="63"/>
      <c r="Q5" s="63"/>
      <c r="R5" s="64"/>
      <c r="X5" s="216"/>
      <c r="Y5" s="216"/>
      <c r="Z5" s="216"/>
      <c r="AA5" s="216"/>
      <c r="AB5" s="216"/>
      <c r="AC5" s="216"/>
      <c r="AD5" s="216"/>
      <c r="AE5" s="58"/>
      <c r="AF5" s="58"/>
      <c r="AG5" s="54"/>
      <c r="AH5" s="54"/>
      <c r="AI5" s="54">
        <v>20</v>
      </c>
      <c r="AJ5" s="54">
        <f>AI5+5</f>
        <v>25</v>
      </c>
      <c r="AK5" s="54">
        <f t="shared" ref="AK5:AS5" si="0">AJ5+5</f>
        <v>30</v>
      </c>
      <c r="AL5" s="54">
        <f t="shared" si="0"/>
        <v>35</v>
      </c>
      <c r="AM5" s="54">
        <f t="shared" si="0"/>
        <v>40</v>
      </c>
      <c r="AN5" s="54">
        <f t="shared" si="0"/>
        <v>45</v>
      </c>
      <c r="AO5" s="54">
        <f t="shared" si="0"/>
        <v>50</v>
      </c>
      <c r="AP5" s="54">
        <f t="shared" si="0"/>
        <v>55</v>
      </c>
      <c r="AQ5" s="54">
        <f t="shared" si="0"/>
        <v>60</v>
      </c>
      <c r="AR5" s="54">
        <f t="shared" si="0"/>
        <v>65</v>
      </c>
      <c r="AS5" s="54">
        <f t="shared" si="0"/>
        <v>70</v>
      </c>
    </row>
    <row r="6" spans="1:45" x14ac:dyDescent="0.2">
      <c r="A6" s="65"/>
      <c r="B6" s="66"/>
      <c r="C6" s="66"/>
      <c r="D6" s="66"/>
      <c r="E6" s="66"/>
      <c r="F6" s="66"/>
      <c r="G6" s="66"/>
      <c r="H6" s="66"/>
      <c r="I6" s="66"/>
      <c r="J6" s="66"/>
      <c r="K6" s="66"/>
      <c r="L6" s="66"/>
      <c r="M6" s="66"/>
      <c r="N6" s="66"/>
      <c r="O6" s="66"/>
      <c r="P6" s="66"/>
      <c r="Q6" s="66"/>
      <c r="R6" s="67"/>
      <c r="X6" s="68">
        <v>2</v>
      </c>
      <c r="Y6" s="68">
        <v>3</v>
      </c>
      <c r="Z6" s="68">
        <v>4</v>
      </c>
      <c r="AA6" s="68">
        <v>5</v>
      </c>
      <c r="AB6" s="68">
        <v>6</v>
      </c>
      <c r="AC6" s="68">
        <v>7</v>
      </c>
      <c r="AD6" s="68">
        <v>8</v>
      </c>
      <c r="AE6" s="69">
        <v>11</v>
      </c>
      <c r="AF6" s="69">
        <v>12</v>
      </c>
      <c r="AG6" s="69">
        <v>14</v>
      </c>
      <c r="AH6" s="69">
        <v>15</v>
      </c>
      <c r="AI6" s="69">
        <v>17</v>
      </c>
      <c r="AJ6" s="69">
        <f>AI6+1</f>
        <v>18</v>
      </c>
      <c r="AK6" s="69">
        <f t="shared" ref="AK6:AS6" si="1">AJ6+1</f>
        <v>19</v>
      </c>
      <c r="AL6" s="69">
        <f t="shared" si="1"/>
        <v>20</v>
      </c>
      <c r="AM6" s="69">
        <f t="shared" si="1"/>
        <v>21</v>
      </c>
      <c r="AN6" s="69">
        <f t="shared" si="1"/>
        <v>22</v>
      </c>
      <c r="AO6" s="69">
        <f t="shared" si="1"/>
        <v>23</v>
      </c>
      <c r="AP6" s="69">
        <f t="shared" si="1"/>
        <v>24</v>
      </c>
      <c r="AQ6" s="69">
        <f t="shared" si="1"/>
        <v>25</v>
      </c>
      <c r="AR6" s="69">
        <f t="shared" si="1"/>
        <v>26</v>
      </c>
      <c r="AS6" s="69">
        <f t="shared" si="1"/>
        <v>27</v>
      </c>
    </row>
    <row r="7" spans="1:45" ht="23" x14ac:dyDescent="0.2">
      <c r="A7" s="65"/>
      <c r="B7" s="70"/>
      <c r="C7" s="66"/>
      <c r="D7" s="66"/>
      <c r="E7" s="66"/>
      <c r="F7" s="66"/>
      <c r="G7" s="66"/>
      <c r="H7" s="66"/>
      <c r="I7" s="71" t="s">
        <v>57</v>
      </c>
      <c r="J7" s="72">
        <v>2023</v>
      </c>
      <c r="K7" s="66"/>
      <c r="L7" s="73"/>
      <c r="M7" s="66"/>
      <c r="N7" s="66"/>
      <c r="O7" s="74">
        <f>X7</f>
        <v>13646</v>
      </c>
      <c r="P7" s="75" t="s">
        <v>9</v>
      </c>
      <c r="Q7" s="66"/>
      <c r="R7" s="67"/>
      <c r="X7" s="76">
        <f>VLOOKUP($J$7,gegevens!$B$6:$I$35,X6)</f>
        <v>13646</v>
      </c>
      <c r="Y7" s="77">
        <f>VLOOKUP($J$7,gegevens!$B$6:$I$35,Y6)</f>
        <v>0.13300000000000001</v>
      </c>
      <c r="Z7" s="78">
        <f>VLOOKUP($J$7,gegevens!$B$6:$I$35,Z6)</f>
        <v>6.27</v>
      </c>
      <c r="AA7" s="76">
        <f>VLOOKUP($J$7,gegevens!$B$6:$I$35,AA6)</f>
        <v>115164</v>
      </c>
      <c r="AB7" s="76">
        <f>VLOOKUP($J$7,gegevens!$B$6:$I$35,AB6)</f>
        <v>15317</v>
      </c>
      <c r="AC7" s="76">
        <f>VLOOKUP($J$7,gegevens!$B$6:$I$35,AC6)</f>
        <v>8065</v>
      </c>
      <c r="AD7" s="76">
        <f>VLOOKUP($J$7,gegevens!$B$6:$N$35,AD6)</f>
        <v>15922</v>
      </c>
      <c r="AE7" s="79">
        <f>VLOOKUP($J$7-1,gegevens!$B$6:$N$35,AE6)</f>
        <v>9.4399999999999998E-2</v>
      </c>
      <c r="AF7" s="80">
        <f>VLOOKUP($J$7-1,gegevens!$B$6:$N$35,AF6)</f>
        <v>9632</v>
      </c>
      <c r="AG7" s="80">
        <f>VLOOKUP($J$7,gegevens!$B$6:$AB$35,AG6)</f>
        <v>128810</v>
      </c>
      <c r="AH7" s="79">
        <f>VLOOKUP($J$7,gegevens!$B$6:$AB$35,AH6)</f>
        <v>0.17</v>
      </c>
      <c r="AI7" s="79">
        <f>VLOOKUP($J$7,gegevens!$B$6:$AB$35,AI6)</f>
        <v>2.3E-2</v>
      </c>
      <c r="AJ7" s="79">
        <f>VLOOKUP($J$7,gegevens!$B$6:$AB$35,AJ6)</f>
        <v>2.7E-2</v>
      </c>
      <c r="AK7" s="79">
        <f>VLOOKUP($J$7,gegevens!$B$6:$AB$35,AK6)</f>
        <v>3.3000000000000002E-2</v>
      </c>
      <c r="AL7" s="79">
        <f>VLOOKUP($J$7,gegevens!$B$6:$AB$35,AL6)</f>
        <v>3.9E-2</v>
      </c>
      <c r="AM7" s="79">
        <f>VLOOKUP($J$7,gegevens!$B$6:$AB$35,AM6)</f>
        <v>4.7E-2</v>
      </c>
      <c r="AN7" s="79">
        <f>VLOOKUP($J$7,gegevens!$B$6:$AB$35,AN6)</f>
        <v>5.7000000000000002E-2</v>
      </c>
      <c r="AO7" s="79">
        <f>VLOOKUP($J$7,gegevens!$B$6:$AB$35,AO6)</f>
        <v>6.8000000000000005E-2</v>
      </c>
      <c r="AP7" s="79">
        <f>VLOOKUP($J$7,gegevens!$B$6:$AB$35,AP6)</f>
        <v>8.3000000000000004E-2</v>
      </c>
      <c r="AQ7" s="79">
        <f>VLOOKUP($J$7,gegevens!$B$6:$AB$35,AQ6)</f>
        <v>9.9000000000000005E-2</v>
      </c>
      <c r="AR7" s="79">
        <f>VLOOKUP($J$7,gegevens!$B$6:$AB$35,AR6)</f>
        <v>0.11899999999999999</v>
      </c>
      <c r="AS7" s="79">
        <f>VLOOKUP($J$7,gegevens!$B$6:$AB$35,AS6)</f>
        <v>0.13500000000000001</v>
      </c>
    </row>
    <row r="8" spans="1:45" x14ac:dyDescent="0.2">
      <c r="A8" s="65"/>
      <c r="B8" s="66"/>
      <c r="C8" s="66"/>
      <c r="D8" s="66"/>
      <c r="E8" s="66"/>
      <c r="F8" s="66"/>
      <c r="G8" s="66"/>
      <c r="H8" s="66"/>
      <c r="I8" s="81"/>
      <c r="J8" s="66"/>
      <c r="K8" s="66"/>
      <c r="L8" s="66"/>
      <c r="M8" s="66"/>
      <c r="N8" s="66"/>
      <c r="O8" s="74">
        <f>MAX(0,ROUNDUP(MIN(J12+M12+P12-O7,AA7),0))</f>
        <v>0</v>
      </c>
      <c r="P8" s="75" t="str">
        <f>"Premiegrondslag in " &amp;J7</f>
        <v>Premiegrondslag in 2023</v>
      </c>
      <c r="Q8" s="66"/>
      <c r="R8" s="67"/>
      <c r="X8" s="53"/>
      <c r="Y8" s="53"/>
      <c r="Z8" s="53"/>
      <c r="AA8" s="53"/>
      <c r="AB8" s="53"/>
      <c r="AC8" s="82">
        <f>ROUNDUP(AH7*O8,0)</f>
        <v>0</v>
      </c>
      <c r="AD8" s="53"/>
      <c r="AE8" s="61"/>
      <c r="AF8" s="61"/>
      <c r="AG8" s="54"/>
      <c r="AH8" s="54"/>
      <c r="AI8" s="54"/>
      <c r="AJ8" s="54"/>
      <c r="AK8" s="54"/>
    </row>
    <row r="9" spans="1:45" x14ac:dyDescent="0.2">
      <c r="A9" s="65"/>
      <c r="B9" s="66"/>
      <c r="C9" s="66"/>
      <c r="D9" s="66"/>
      <c r="E9" s="66"/>
      <c r="F9" s="66"/>
      <c r="G9" s="66"/>
      <c r="H9" s="66"/>
      <c r="I9" s="83" t="s">
        <v>37</v>
      </c>
      <c r="J9" s="84">
        <v>29221</v>
      </c>
      <c r="K9" s="66"/>
      <c r="L9" s="66"/>
      <c r="M9" s="66"/>
      <c r="N9" s="66"/>
      <c r="O9" s="85">
        <f>Y7</f>
        <v>0.13300000000000001</v>
      </c>
      <c r="P9" s="75" t="s">
        <v>61</v>
      </c>
      <c r="Q9" s="66"/>
      <c r="R9" s="67"/>
      <c r="Y9" s="86" t="s">
        <v>19</v>
      </c>
      <c r="Z9" s="86" t="s">
        <v>18</v>
      </c>
      <c r="AE9" s="54"/>
      <c r="AF9" s="54"/>
      <c r="AG9" s="54"/>
      <c r="AH9" s="54"/>
      <c r="AI9" s="54"/>
      <c r="AJ9" s="54"/>
      <c r="AK9" s="54"/>
    </row>
    <row r="10" spans="1:45" x14ac:dyDescent="0.2">
      <c r="A10" s="65"/>
      <c r="B10" s="66"/>
      <c r="C10" s="66"/>
      <c r="D10" s="66"/>
      <c r="E10" s="66"/>
      <c r="F10" s="66"/>
      <c r="G10" s="66"/>
      <c r="H10" s="66"/>
      <c r="I10" s="87"/>
      <c r="J10" s="87"/>
      <c r="K10" s="87"/>
      <c r="L10" s="87"/>
      <c r="M10" s="66"/>
      <c r="N10" s="88"/>
      <c r="O10" s="89"/>
      <c r="P10" s="66"/>
      <c r="Q10" s="66"/>
      <c r="R10" s="67"/>
      <c r="X10" s="86" t="s">
        <v>27</v>
      </c>
      <c r="Y10" s="90">
        <f>J7-YEAR(Geboortedatum)-1</f>
        <v>42</v>
      </c>
      <c r="Z10" s="86">
        <f>12-MONTH(Geboortedatum)</f>
        <v>11</v>
      </c>
      <c r="AC10" s="86" t="s">
        <v>20</v>
      </c>
      <c r="AD10" s="86">
        <f>IF(Y10&lt;AC4,1,IF(Y10&gt;AC4,2,IF(Z10&lt;AD4,1,2)))</f>
        <v>1</v>
      </c>
      <c r="AE10" s="54"/>
      <c r="AF10" s="54"/>
      <c r="AG10" s="54"/>
      <c r="AH10" s="54"/>
      <c r="AI10" s="54">
        <f>IF($Y$10&lt;AI5,1-SUM($AG10:AG10),0)</f>
        <v>0</v>
      </c>
      <c r="AJ10" s="54">
        <f>IF($Y$10&lt;AJ5,1-SUM($AG10:AI10),0)</f>
        <v>0</v>
      </c>
      <c r="AK10" s="54">
        <f>IF($Y$10&lt;AK5,1-SUM($AG10:AJ10),0)</f>
        <v>0</v>
      </c>
      <c r="AL10" s="54">
        <f>IF($Y$10&lt;AL5,1-SUM($AG10:AK10),0)</f>
        <v>0</v>
      </c>
      <c r="AM10" s="54">
        <f>IF($Y$10&lt;AM5,1-SUM($AG10:AL10),0)</f>
        <v>0</v>
      </c>
      <c r="AN10" s="54">
        <f>IF($Y$10&lt;AN5,1-SUM($AG10:AM10),0)</f>
        <v>1</v>
      </c>
      <c r="AO10" s="54">
        <f>IF($Y$10&lt;AO5,1-SUM($AG10:AN10),0)</f>
        <v>0</v>
      </c>
      <c r="AP10" s="54">
        <f>IF($Y$10&lt;AP5,1-SUM($AG10:AO10),0)</f>
        <v>0</v>
      </c>
      <c r="AQ10" s="54">
        <f>IF($Y$10&lt;AQ5,1-SUM($AG10:AP10),0)</f>
        <v>0</v>
      </c>
      <c r="AR10" s="54">
        <f>IF($Y$10&lt;AR5,1-SUM($AG10:AQ10),0)</f>
        <v>0</v>
      </c>
      <c r="AS10" s="54">
        <f>IF($Y$10&lt;AS5,1-SUM($AG10:AR10),0)</f>
        <v>0</v>
      </c>
    </row>
    <row r="11" spans="1:45" x14ac:dyDescent="0.2">
      <c r="A11" s="65"/>
      <c r="B11" s="66"/>
      <c r="C11" s="66"/>
      <c r="D11" s="66"/>
      <c r="E11" s="66"/>
      <c r="F11" s="66"/>
      <c r="G11" s="66"/>
      <c r="H11" s="66"/>
      <c r="I11" s="91" t="s">
        <v>56</v>
      </c>
      <c r="J11" s="91"/>
      <c r="K11" s="87"/>
      <c r="L11" s="91" t="s">
        <v>58</v>
      </c>
      <c r="M11" s="91"/>
      <c r="N11" s="88"/>
      <c r="O11" s="91" t="s">
        <v>52</v>
      </c>
      <c r="P11" s="91"/>
      <c r="Q11" s="66"/>
      <c r="R11" s="67"/>
      <c r="X11" s="86" t="s">
        <v>28</v>
      </c>
      <c r="Y11" s="90">
        <f>AC4+10</f>
        <v>66</v>
      </c>
      <c r="Z11" s="86">
        <f>AD4</f>
        <v>10</v>
      </c>
      <c r="AC11" s="86" t="s">
        <v>29</v>
      </c>
      <c r="AD11" s="86">
        <f>IF(AD12&lt;0,1,0)</f>
        <v>1</v>
      </c>
      <c r="AE11" s="54"/>
      <c r="AF11" s="54"/>
      <c r="AG11" s="54"/>
      <c r="AH11" s="54"/>
      <c r="AI11" s="54"/>
      <c r="AJ11" s="54"/>
      <c r="AK11" s="54"/>
    </row>
    <row r="12" spans="1:45" x14ac:dyDescent="0.2">
      <c r="A12" s="65"/>
      <c r="B12" s="66"/>
      <c r="C12" s="66"/>
      <c r="D12" s="66"/>
      <c r="E12" s="66"/>
      <c r="F12" s="66"/>
      <c r="G12" s="66"/>
      <c r="H12" s="66"/>
      <c r="I12" s="92" t="str">
        <f>"Inkomen "&amp;(J7-1)</f>
        <v>Inkomen 2022</v>
      </c>
      <c r="J12" s="93">
        <v>0</v>
      </c>
      <c r="K12" s="94"/>
      <c r="L12" s="95" t="str">
        <f>"Winst/(Verlies) "&amp;($J$7-1)</f>
        <v>Winst/(Verlies) 2022</v>
      </c>
      <c r="M12" s="96">
        <v>0</v>
      </c>
      <c r="N12" s="89"/>
      <c r="O12" s="95" t="str">
        <f>"Overig inkomen "&amp;($J$7-1)</f>
        <v>Overig inkomen 2022</v>
      </c>
      <c r="P12" s="96">
        <v>0</v>
      </c>
      <c r="Q12" s="66"/>
      <c r="R12" s="67"/>
      <c r="AD12" s="97">
        <f>Y10-Y11+(Z10-Z11)/12</f>
        <v>-23.916666666666668</v>
      </c>
      <c r="AE12" s="98"/>
      <c r="AF12" s="54"/>
      <c r="AG12" s="54"/>
      <c r="AH12" s="54"/>
      <c r="AI12" s="99"/>
      <c r="AJ12" s="54"/>
      <c r="AK12" s="54"/>
    </row>
    <row r="13" spans="1:45" x14ac:dyDescent="0.2">
      <c r="A13" s="65"/>
      <c r="B13" s="66"/>
      <c r="C13" s="66"/>
      <c r="D13" s="66"/>
      <c r="E13" s="66"/>
      <c r="F13" s="66"/>
      <c r="G13" s="66"/>
      <c r="H13" s="66"/>
      <c r="I13" s="66"/>
      <c r="J13" s="66"/>
      <c r="K13" s="66"/>
      <c r="L13" s="100"/>
      <c r="M13" s="66"/>
      <c r="N13" s="89"/>
      <c r="O13" s="89"/>
      <c r="P13" s="66"/>
      <c r="Q13" s="66"/>
      <c r="R13" s="67"/>
      <c r="Y13" s="101">
        <v>0</v>
      </c>
      <c r="AE13" s="54"/>
      <c r="AF13" s="54"/>
      <c r="AG13" s="54"/>
      <c r="AH13" s="54"/>
      <c r="AI13" s="54"/>
      <c r="AJ13" s="54"/>
      <c r="AK13" s="54"/>
    </row>
    <row r="14" spans="1:45" x14ac:dyDescent="0.2">
      <c r="A14" s="65"/>
      <c r="B14" s="66"/>
      <c r="C14" s="66"/>
      <c r="D14" s="66"/>
      <c r="E14" s="66"/>
      <c r="F14" s="66"/>
      <c r="G14" s="66"/>
      <c r="H14" s="66"/>
      <c r="I14" s="102" t="s">
        <v>54</v>
      </c>
      <c r="J14" s="103"/>
      <c r="K14" s="66"/>
      <c r="L14" s="104" t="s">
        <v>59</v>
      </c>
      <c r="M14" s="103"/>
      <c r="N14" s="66"/>
      <c r="O14" s="66"/>
      <c r="P14" s="66"/>
      <c r="Q14" s="66"/>
      <c r="R14" s="67"/>
      <c r="Y14" s="101">
        <v>1</v>
      </c>
      <c r="AE14" s="54"/>
      <c r="AF14" s="54"/>
      <c r="AG14" s="54"/>
      <c r="AH14" s="54"/>
      <c r="AI14" s="54"/>
      <c r="AJ14" s="54"/>
      <c r="AK14" s="54"/>
    </row>
    <row r="15" spans="1:45" x14ac:dyDescent="0.2">
      <c r="A15" s="65"/>
      <c r="B15" s="66"/>
      <c r="C15" s="66"/>
      <c r="D15" s="66"/>
      <c r="E15" s="66"/>
      <c r="F15" s="66"/>
      <c r="G15" s="66"/>
      <c r="H15" s="66"/>
      <c r="I15" s="105" t="s">
        <v>55</v>
      </c>
      <c r="J15" s="106"/>
      <c r="K15" s="66"/>
      <c r="L15" s="107" t="s">
        <v>60</v>
      </c>
      <c r="M15" s="106"/>
      <c r="N15" s="66"/>
      <c r="O15" s="66"/>
      <c r="P15" s="66"/>
      <c r="Q15" s="66"/>
      <c r="R15" s="67"/>
      <c r="AE15" s="54"/>
      <c r="AF15" s="54"/>
      <c r="AG15" s="54"/>
      <c r="AH15" s="54"/>
      <c r="AI15" s="54"/>
      <c r="AJ15" s="54"/>
      <c r="AK15" s="54"/>
    </row>
    <row r="16" spans="1:45" x14ac:dyDescent="0.2">
      <c r="A16" s="65"/>
      <c r="B16" s="66"/>
      <c r="C16" s="66"/>
      <c r="D16" s="66"/>
      <c r="E16" s="66"/>
      <c r="F16" s="66"/>
      <c r="G16" s="66"/>
      <c r="H16" s="66"/>
      <c r="I16" s="108"/>
      <c r="J16" s="109"/>
      <c r="K16" s="66"/>
      <c r="L16" s="110" t="str">
        <f>"in "&amp;($J$7-1)&amp;"?"</f>
        <v>in 2022?</v>
      </c>
      <c r="M16" s="111">
        <v>0</v>
      </c>
      <c r="N16" s="66"/>
      <c r="O16" s="66"/>
      <c r="P16" s="66"/>
      <c r="Q16" s="66"/>
      <c r="R16" s="67"/>
      <c r="AE16" s="54"/>
      <c r="AF16" s="54"/>
      <c r="AG16" s="54"/>
      <c r="AH16" s="54"/>
      <c r="AI16" s="54"/>
      <c r="AJ16" s="54"/>
      <c r="AK16" s="54"/>
    </row>
    <row r="17" spans="1:37" x14ac:dyDescent="0.2">
      <c r="A17" s="65"/>
      <c r="B17" s="66"/>
      <c r="C17" s="66"/>
      <c r="D17" s="66"/>
      <c r="E17" s="66"/>
      <c r="F17" s="66"/>
      <c r="G17" s="66"/>
      <c r="H17" s="66"/>
      <c r="I17" s="66"/>
      <c r="J17" s="66"/>
      <c r="K17" s="66"/>
      <c r="L17" s="100"/>
      <c r="M17" s="66"/>
      <c r="N17" s="66"/>
      <c r="O17" s="66"/>
      <c r="P17" s="66"/>
      <c r="Q17" s="66"/>
      <c r="R17" s="67"/>
      <c r="AE17" s="54"/>
      <c r="AF17" s="54"/>
      <c r="AG17" s="54"/>
      <c r="AH17" s="54"/>
      <c r="AI17" s="54"/>
      <c r="AJ17" s="54"/>
      <c r="AK17" s="54"/>
    </row>
    <row r="18" spans="1:37" x14ac:dyDescent="0.2">
      <c r="A18" s="65"/>
      <c r="B18" s="66"/>
      <c r="C18" s="66"/>
      <c r="D18" s="66"/>
      <c r="E18" s="66"/>
      <c r="F18" s="66"/>
      <c r="G18" s="66"/>
      <c r="H18" s="66"/>
      <c r="I18" s="112" t="str">
        <f>"Factor A "&amp;(J7-1)</f>
        <v>Factor A 2022</v>
      </c>
      <c r="J18" s="113">
        <v>0</v>
      </c>
      <c r="K18" s="66"/>
      <c r="L18" s="114" t="str">
        <f>"Toename FOR in "&amp;(J7-1)</f>
        <v>Toename FOR in 2022</v>
      </c>
      <c r="M18" s="115">
        <f>IF(AND(M16=1,M19=0),MIN(AE7*M12,AF7),0)</f>
        <v>0</v>
      </c>
      <c r="N18" s="66"/>
      <c r="O18" s="66"/>
      <c r="P18" s="66"/>
      <c r="Q18" s="66"/>
      <c r="R18" s="67"/>
      <c r="AE18" s="54"/>
      <c r="AF18" s="54"/>
      <c r="AG18" s="54"/>
      <c r="AH18" s="54"/>
      <c r="AI18" s="54"/>
      <c r="AJ18" s="54"/>
      <c r="AK18" s="54"/>
    </row>
    <row r="19" spans="1:37" x14ac:dyDescent="0.2">
      <c r="A19" s="65"/>
      <c r="B19" s="66"/>
      <c r="C19" s="66"/>
      <c r="D19" s="66"/>
      <c r="E19" s="66"/>
      <c r="F19" s="66"/>
      <c r="G19" s="66"/>
      <c r="H19" s="66"/>
      <c r="I19" s="116" t="s">
        <v>10</v>
      </c>
      <c r="J19" s="66">
        <f>Z7</f>
        <v>6.27</v>
      </c>
      <c r="K19" s="66"/>
      <c r="L19" s="114" t="str">
        <f>"Afname FOR in "&amp;(J7-1)</f>
        <v>Afname FOR in 2022</v>
      </c>
      <c r="M19" s="115">
        <v>0</v>
      </c>
      <c r="N19" s="66"/>
      <c r="O19" s="66"/>
      <c r="P19" s="66"/>
      <c r="Q19" s="66"/>
      <c r="R19" s="67"/>
      <c r="AE19" s="54"/>
      <c r="AF19" s="54"/>
      <c r="AG19" s="54"/>
      <c r="AH19" s="54"/>
      <c r="AI19" s="54"/>
      <c r="AJ19" s="54"/>
      <c r="AK19" s="54"/>
    </row>
    <row r="20" spans="1:37" x14ac:dyDescent="0.2">
      <c r="A20" s="65"/>
      <c r="B20" s="66"/>
      <c r="C20" s="66"/>
      <c r="D20" s="66"/>
      <c r="E20" s="66"/>
      <c r="F20" s="66"/>
      <c r="G20" s="66"/>
      <c r="H20" s="66"/>
      <c r="I20" s="66"/>
      <c r="J20" s="66"/>
      <c r="K20" s="66"/>
      <c r="L20" s="114" t="str">
        <f>"FOR omgezet naar lijfrente in "&amp;(J7)</f>
        <v>FOR omgezet naar lijfrente in 2023</v>
      </c>
      <c r="M20" s="117">
        <v>0</v>
      </c>
      <c r="N20" s="118" t="s">
        <v>3</v>
      </c>
      <c r="O20" s="119">
        <f>ROUNDUP(I47,0)</f>
        <v>0</v>
      </c>
      <c r="P20" s="66"/>
      <c r="Q20" s="66"/>
      <c r="R20" s="67"/>
      <c r="AE20" s="54"/>
      <c r="AF20" s="54"/>
      <c r="AG20" s="54"/>
      <c r="AH20" s="54"/>
      <c r="AI20" s="54"/>
      <c r="AJ20" s="54"/>
      <c r="AK20" s="54"/>
    </row>
    <row r="21" spans="1:37" x14ac:dyDescent="0.2">
      <c r="A21" s="65"/>
      <c r="B21" s="66"/>
      <c r="C21" s="66"/>
      <c r="D21" s="66"/>
      <c r="E21" s="66"/>
      <c r="F21" s="66"/>
      <c r="G21" s="66"/>
      <c r="H21" s="66"/>
      <c r="I21" s="66"/>
      <c r="J21" s="66"/>
      <c r="K21" s="66"/>
      <c r="L21" s="66"/>
      <c r="M21" s="66"/>
      <c r="N21" s="66"/>
      <c r="O21" s="66"/>
      <c r="P21" s="66"/>
      <c r="Q21" s="66"/>
      <c r="R21" s="67"/>
      <c r="AE21" s="54"/>
      <c r="AF21" s="54"/>
      <c r="AG21" s="54"/>
      <c r="AH21" s="54"/>
      <c r="AI21" s="54"/>
      <c r="AJ21" s="54"/>
      <c r="AK21" s="54"/>
    </row>
    <row r="22" spans="1:37" x14ac:dyDescent="0.2">
      <c r="A22" s="62"/>
      <c r="B22" s="63"/>
      <c r="C22" s="63"/>
      <c r="D22" s="63"/>
      <c r="E22" s="63"/>
      <c r="F22" s="63"/>
      <c r="G22" s="63"/>
      <c r="H22" s="63"/>
      <c r="I22" s="63"/>
      <c r="J22" s="63"/>
      <c r="K22" s="63"/>
      <c r="L22" s="63"/>
      <c r="M22" s="63"/>
      <c r="N22" s="63"/>
      <c r="O22" s="63"/>
      <c r="P22" s="63"/>
      <c r="Q22" s="63"/>
      <c r="R22" s="64"/>
      <c r="S22" s="120"/>
      <c r="T22" s="120"/>
      <c r="U22" s="120"/>
      <c r="AE22" s="54"/>
      <c r="AF22" s="54"/>
      <c r="AG22" s="54"/>
      <c r="AH22" s="54"/>
      <c r="AI22" s="54"/>
      <c r="AJ22" s="54"/>
      <c r="AK22" s="54"/>
    </row>
    <row r="23" spans="1:37" ht="18.75" customHeight="1" thickBot="1" x14ac:dyDescent="0.25">
      <c r="A23" s="55"/>
      <c r="B23" s="56"/>
      <c r="C23" s="56"/>
      <c r="D23" s="56"/>
      <c r="E23" s="56"/>
      <c r="F23" s="56"/>
      <c r="G23" s="56"/>
      <c r="H23" s="56"/>
      <c r="I23" s="56"/>
      <c r="J23" s="56"/>
      <c r="K23" s="56"/>
      <c r="L23" s="56"/>
      <c r="M23" s="56"/>
      <c r="N23" s="56"/>
      <c r="O23" s="56"/>
      <c r="P23" s="56"/>
      <c r="Q23" s="56"/>
      <c r="R23" s="57"/>
      <c r="AE23" s="54"/>
      <c r="AF23" s="54"/>
      <c r="AG23" s="54"/>
      <c r="AH23" s="54"/>
      <c r="AI23" s="54"/>
      <c r="AJ23" s="54"/>
      <c r="AK23" s="54"/>
    </row>
    <row r="24" spans="1:37" ht="19" thickBot="1" x14ac:dyDescent="0.25">
      <c r="A24" s="55"/>
      <c r="B24" s="56"/>
      <c r="C24" s="56"/>
      <c r="D24" s="56"/>
      <c r="E24" s="56"/>
      <c r="F24" s="56"/>
      <c r="G24" s="56"/>
      <c r="H24" s="56"/>
      <c r="I24" s="121" t="str">
        <f>"Beschikbare jaarruimte in "&amp;J7</f>
        <v>Beschikbare jaarruimte in 2023</v>
      </c>
      <c r="J24" s="122"/>
      <c r="K24" s="122"/>
      <c r="L24" s="123"/>
      <c r="M24" s="124">
        <f>MAX(0,ROUNDUP(O8*O9-J18*J19-M18,0))*AD11</f>
        <v>0</v>
      </c>
      <c r="N24" s="56"/>
      <c r="O24" s="56"/>
      <c r="P24" s="213"/>
      <c r="Q24" s="214"/>
      <c r="R24" s="57"/>
      <c r="AE24" s="54"/>
      <c r="AF24" s="54"/>
      <c r="AG24" s="54"/>
      <c r="AH24" s="54"/>
      <c r="AI24" s="54"/>
      <c r="AJ24" s="54"/>
      <c r="AK24" s="54"/>
    </row>
    <row r="25" spans="1:37" ht="11" customHeight="1" thickBot="1" x14ac:dyDescent="0.25">
      <c r="A25" s="55"/>
      <c r="B25" s="56"/>
      <c r="C25" s="56"/>
      <c r="D25" s="56"/>
      <c r="E25" s="56"/>
      <c r="F25" s="56"/>
      <c r="G25" s="56"/>
      <c r="H25" s="56"/>
      <c r="I25" s="125"/>
      <c r="J25" s="126"/>
      <c r="K25" s="127"/>
      <c r="L25" s="56"/>
      <c r="M25" s="128"/>
      <c r="N25" s="56"/>
      <c r="O25" s="56"/>
      <c r="P25" s="56"/>
      <c r="Q25" s="56"/>
      <c r="R25" s="57"/>
      <c r="AE25" s="54"/>
      <c r="AF25" s="54"/>
      <c r="AG25" s="54"/>
      <c r="AH25" s="54"/>
      <c r="AI25" s="54"/>
      <c r="AJ25" s="54"/>
      <c r="AK25" s="54"/>
    </row>
    <row r="26" spans="1:37" ht="19" thickBot="1" x14ac:dyDescent="0.25">
      <c r="A26" s="55"/>
      <c r="B26" s="56"/>
      <c r="C26" s="56"/>
      <c r="D26" s="56"/>
      <c r="E26" s="56"/>
      <c r="F26" s="56"/>
      <c r="G26" s="56"/>
      <c r="H26" s="56"/>
      <c r="I26" s="129" t="str">
        <f>"Beschikbare reserveringsruimte in "&amp;J7</f>
        <v>Beschikbare reserveringsruimte in 2023</v>
      </c>
      <c r="J26" s="130"/>
      <c r="K26" s="130"/>
      <c r="L26" s="131"/>
      <c r="M26" s="124">
        <f>MIN(SUM(J38:P38),AC8,CHOOSE(AD10,AC7,AD7))</f>
        <v>0</v>
      </c>
      <c r="N26" s="56"/>
      <c r="O26" s="56"/>
      <c r="P26" s="56"/>
      <c r="Q26" s="56"/>
      <c r="R26" s="57"/>
      <c r="V26" s="132"/>
      <c r="X26" s="54"/>
      <c r="Y26" s="54"/>
      <c r="Z26" s="54"/>
      <c r="AA26" s="51"/>
      <c r="AB26" s="51"/>
      <c r="AC26" s="51"/>
      <c r="AD26" s="51"/>
    </row>
    <row r="27" spans="1:37" ht="11" customHeight="1" thickBot="1" x14ac:dyDescent="0.25">
      <c r="A27" s="55"/>
      <c r="B27" s="56"/>
      <c r="C27" s="56"/>
      <c r="D27" s="56"/>
      <c r="E27" s="56"/>
      <c r="F27" s="56"/>
      <c r="G27" s="56"/>
      <c r="H27" s="56"/>
      <c r="I27" s="133"/>
      <c r="J27" s="134"/>
      <c r="K27" s="135"/>
      <c r="L27" s="56"/>
      <c r="M27" s="128"/>
      <c r="N27" s="56"/>
      <c r="O27" s="56"/>
      <c r="P27" s="56"/>
      <c r="Q27" s="56"/>
      <c r="R27" s="57"/>
      <c r="S27" s="120"/>
      <c r="T27" s="120"/>
      <c r="U27" s="120"/>
      <c r="W27" s="136"/>
      <c r="X27" s="54"/>
      <c r="Y27" s="54"/>
      <c r="Z27" s="54"/>
      <c r="AA27" s="51"/>
      <c r="AB27" s="51"/>
      <c r="AC27" s="51"/>
      <c r="AD27" s="51"/>
    </row>
    <row r="28" spans="1:37" ht="19" thickBot="1" x14ac:dyDescent="0.25">
      <c r="A28" s="55"/>
      <c r="B28" s="56"/>
      <c r="C28" s="56"/>
      <c r="D28" s="56"/>
      <c r="E28" s="56"/>
      <c r="F28" s="56"/>
      <c r="G28" s="56"/>
      <c r="H28" s="56"/>
      <c r="I28" s="137" t="str">
        <f>"Maximaal toegelaten lijfrentestorting in "&amp;J7</f>
        <v>Maximaal toegelaten lijfrentestorting in 2023</v>
      </c>
      <c r="J28" s="138"/>
      <c r="K28" s="138"/>
      <c r="L28" s="139"/>
      <c r="M28" s="124">
        <f>M24+M26+M20</f>
        <v>0</v>
      </c>
      <c r="N28" s="56"/>
      <c r="O28" s="56"/>
      <c r="P28" s="56"/>
      <c r="Q28" s="56"/>
      <c r="R28" s="57"/>
      <c r="X28" s="54"/>
      <c r="Y28" s="54"/>
      <c r="Z28" s="54"/>
      <c r="AA28" s="51"/>
      <c r="AB28" s="51"/>
      <c r="AC28" s="51"/>
      <c r="AD28" s="51"/>
    </row>
    <row r="29" spans="1:37" ht="11" customHeight="1" thickBot="1" x14ac:dyDescent="0.25">
      <c r="A29" s="55"/>
      <c r="B29" s="56"/>
      <c r="C29" s="56"/>
      <c r="D29" s="56"/>
      <c r="E29" s="56"/>
      <c r="F29" s="56"/>
      <c r="G29" s="56"/>
      <c r="H29" s="56"/>
      <c r="I29" s="133"/>
      <c r="J29" s="134"/>
      <c r="K29" s="135"/>
      <c r="L29" s="56"/>
      <c r="M29" s="128"/>
      <c r="N29" s="56"/>
      <c r="O29" s="56"/>
      <c r="P29" s="56"/>
      <c r="Q29" s="56"/>
      <c r="R29" s="57"/>
      <c r="X29" s="54"/>
      <c r="Y29" s="54"/>
      <c r="Z29" s="54"/>
      <c r="AA29" s="51"/>
      <c r="AB29" s="51"/>
      <c r="AC29" s="51"/>
      <c r="AD29" s="51"/>
    </row>
    <row r="30" spans="1:37" x14ac:dyDescent="0.2">
      <c r="A30" s="55"/>
      <c r="B30" s="56"/>
      <c r="C30" s="56"/>
      <c r="D30" s="56"/>
      <c r="E30" s="56"/>
      <c r="F30" s="56"/>
      <c r="G30" s="56"/>
      <c r="H30" s="56"/>
      <c r="I30" s="140" t="str">
        <f>"Gestort aan lijfrente in "&amp;J7</f>
        <v>Gestort aan lijfrente in 2023</v>
      </c>
      <c r="J30" s="141"/>
      <c r="K30" s="141"/>
      <c r="L30" s="142"/>
      <c r="M30" s="143">
        <v>0</v>
      </c>
      <c r="N30" s="56"/>
      <c r="O30" s="56"/>
      <c r="P30" s="56"/>
      <c r="Q30" s="56"/>
      <c r="R30" s="57"/>
      <c r="X30" s="54"/>
      <c r="Y30" s="54"/>
      <c r="Z30" s="54"/>
      <c r="AA30" s="51"/>
      <c r="AB30" s="51"/>
      <c r="AC30" s="51"/>
      <c r="AD30" s="51"/>
    </row>
    <row r="31" spans="1:37" x14ac:dyDescent="0.2">
      <c r="A31" s="55"/>
      <c r="B31" s="56"/>
      <c r="C31" s="56"/>
      <c r="D31" s="56"/>
      <c r="E31" s="56"/>
      <c r="F31" s="56"/>
      <c r="G31" s="56"/>
      <c r="H31" s="56"/>
      <c r="I31" s="144" t="s">
        <v>5</v>
      </c>
      <c r="J31" s="145"/>
      <c r="K31" s="145"/>
      <c r="L31" s="146"/>
      <c r="M31" s="147">
        <f>IF((M30-M20)&gt;M26,M26,MAX(0,M30-M20))</f>
        <v>0</v>
      </c>
      <c r="N31" s="56"/>
      <c r="O31" s="56"/>
      <c r="P31" s="56"/>
      <c r="Q31" s="56"/>
      <c r="R31" s="57"/>
      <c r="X31" s="54"/>
      <c r="Y31" s="54"/>
      <c r="Z31" s="54"/>
      <c r="AA31" s="51"/>
      <c r="AB31" s="51"/>
      <c r="AC31" s="51"/>
      <c r="AD31" s="51"/>
    </row>
    <row r="32" spans="1:37" ht="19" thickBot="1" x14ac:dyDescent="0.25">
      <c r="A32" s="55"/>
      <c r="B32" s="56"/>
      <c r="C32" s="56"/>
      <c r="D32" s="56"/>
      <c r="E32" s="56"/>
      <c r="F32" s="56"/>
      <c r="G32" s="56"/>
      <c r="H32" s="56"/>
      <c r="I32" s="148" t="s">
        <v>63</v>
      </c>
      <c r="J32" s="149"/>
      <c r="K32" s="149"/>
      <c r="L32" s="150"/>
      <c r="M32" s="151">
        <f>MAX(0,M30-M31-M20)</f>
        <v>0</v>
      </c>
      <c r="N32" s="56"/>
      <c r="O32" s="56"/>
      <c r="P32" s="56"/>
      <c r="Q32" s="56"/>
      <c r="R32" s="57"/>
      <c r="X32" s="54"/>
      <c r="Y32" s="54"/>
      <c r="Z32" s="54"/>
      <c r="AA32" s="51"/>
      <c r="AB32" s="51"/>
      <c r="AC32" s="51"/>
      <c r="AD32" s="51"/>
    </row>
    <row r="33" spans="1:37" ht="11" customHeight="1" thickBot="1" x14ac:dyDescent="0.25">
      <c r="A33" s="55"/>
      <c r="B33" s="56"/>
      <c r="C33" s="56"/>
      <c r="D33" s="56"/>
      <c r="E33" s="56"/>
      <c r="F33" s="56"/>
      <c r="G33" s="56"/>
      <c r="H33" s="56"/>
      <c r="I33" s="152"/>
      <c r="J33" s="56"/>
      <c r="K33" s="56"/>
      <c r="L33" s="56"/>
      <c r="M33" s="128"/>
      <c r="N33" s="56"/>
      <c r="O33" s="56"/>
      <c r="P33" s="56"/>
      <c r="Q33" s="56"/>
      <c r="R33" s="57"/>
      <c r="X33" s="54"/>
      <c r="Y33" s="54"/>
      <c r="Z33" s="54"/>
      <c r="AA33" s="51"/>
      <c r="AB33" s="51"/>
      <c r="AC33" s="51"/>
      <c r="AD33" s="51"/>
    </row>
    <row r="34" spans="1:37" ht="19" thickBot="1" x14ac:dyDescent="0.25">
      <c r="A34" s="55"/>
      <c r="B34" s="56"/>
      <c r="C34" s="56"/>
      <c r="D34" s="56"/>
      <c r="E34" s="56"/>
      <c r="F34" s="56"/>
      <c r="G34" s="56"/>
      <c r="H34" s="56"/>
      <c r="I34" s="153" t="str">
        <f>"Nog maximaal extra in te leggen in "&amp;J7</f>
        <v>Nog maximaal extra in te leggen in 2023</v>
      </c>
      <c r="J34" s="154"/>
      <c r="K34" s="155"/>
      <c r="L34" s="156"/>
      <c r="M34" s="124">
        <f>M28-M30</f>
        <v>0</v>
      </c>
      <c r="N34" s="56"/>
      <c r="O34" s="56"/>
      <c r="P34" s="56"/>
      <c r="Q34" s="56"/>
      <c r="R34" s="57"/>
      <c r="X34" s="54"/>
      <c r="Y34" s="54"/>
      <c r="Z34" s="54"/>
      <c r="AA34" s="51"/>
      <c r="AB34" s="51"/>
      <c r="AC34" s="51"/>
      <c r="AD34" s="51"/>
    </row>
    <row r="35" spans="1:37" x14ac:dyDescent="0.2">
      <c r="A35" s="55"/>
      <c r="B35" s="56"/>
      <c r="C35" s="56"/>
      <c r="D35" s="56"/>
      <c r="E35" s="56"/>
      <c r="F35" s="56"/>
      <c r="G35" s="56"/>
      <c r="H35" s="56"/>
      <c r="I35" s="56"/>
      <c r="J35" s="133"/>
      <c r="K35" s="133"/>
      <c r="L35" s="133"/>
      <c r="M35" s="133"/>
      <c r="N35" s="133"/>
      <c r="O35" s="133"/>
      <c r="P35" s="133"/>
      <c r="Q35" s="133"/>
      <c r="R35" s="157"/>
      <c r="X35" s="54"/>
      <c r="Y35" s="54"/>
      <c r="Z35" s="54"/>
      <c r="AA35" s="51"/>
      <c r="AB35" s="51"/>
      <c r="AC35" s="51"/>
      <c r="AD35" s="51"/>
    </row>
    <row r="36" spans="1:37" x14ac:dyDescent="0.2">
      <c r="A36" s="55"/>
      <c r="B36" s="56"/>
      <c r="C36" s="56"/>
      <c r="D36" s="56"/>
      <c r="E36" s="56"/>
      <c r="F36" s="133"/>
      <c r="G36" s="133"/>
      <c r="H36" s="133"/>
      <c r="I36" s="158"/>
      <c r="J36" s="134"/>
      <c r="K36" s="159"/>
      <c r="L36" s="159"/>
      <c r="M36" s="159"/>
      <c r="N36" s="159"/>
      <c r="O36" s="159"/>
      <c r="P36" s="159"/>
      <c r="Q36" s="133"/>
      <c r="R36" s="160"/>
      <c r="X36" s="161"/>
      <c r="Y36" s="161"/>
      <c r="Z36" s="161"/>
      <c r="AA36" s="161"/>
      <c r="AB36" s="161"/>
      <c r="AC36" s="161"/>
      <c r="AD36" s="161"/>
      <c r="AE36" s="54"/>
      <c r="AF36" s="54"/>
      <c r="AG36" s="54"/>
      <c r="AH36" s="54"/>
      <c r="AI36" s="54"/>
      <c r="AJ36" s="54"/>
      <c r="AK36" s="54"/>
    </row>
    <row r="37" spans="1:37" x14ac:dyDescent="0.2">
      <c r="A37" s="55"/>
      <c r="B37" s="56"/>
      <c r="C37" s="56"/>
      <c r="D37" s="162"/>
      <c r="E37" s="162"/>
      <c r="F37" s="162"/>
      <c r="G37" s="163" t="s">
        <v>6</v>
      </c>
      <c r="H37" s="159"/>
      <c r="I37" s="164">
        <f>J7</f>
        <v>2023</v>
      </c>
      <c r="J37" s="164">
        <f>I37-1</f>
        <v>2022</v>
      </c>
      <c r="K37" s="164">
        <f t="shared" ref="K37:P37" si="2">J37-1</f>
        <v>2021</v>
      </c>
      <c r="L37" s="164">
        <f t="shared" si="2"/>
        <v>2020</v>
      </c>
      <c r="M37" s="164">
        <f t="shared" si="2"/>
        <v>2019</v>
      </c>
      <c r="N37" s="164">
        <f t="shared" si="2"/>
        <v>2018</v>
      </c>
      <c r="O37" s="164">
        <f t="shared" si="2"/>
        <v>2017</v>
      </c>
      <c r="P37" s="164">
        <f t="shared" si="2"/>
        <v>2016</v>
      </c>
      <c r="Q37" s="133"/>
      <c r="R37" s="160"/>
      <c r="X37" s="161"/>
      <c r="Y37" s="161"/>
      <c r="Z37" s="161"/>
      <c r="AA37" s="161"/>
      <c r="AB37" s="161"/>
      <c r="AC37" s="161"/>
      <c r="AD37" s="161"/>
      <c r="AE37" s="54"/>
      <c r="AF37" s="54"/>
      <c r="AG37" s="54"/>
      <c r="AH37" s="54"/>
      <c r="AI37" s="54"/>
      <c r="AJ37" s="54"/>
      <c r="AK37" s="54"/>
    </row>
    <row r="38" spans="1:37" x14ac:dyDescent="0.2">
      <c r="A38" s="55"/>
      <c r="B38" s="56"/>
      <c r="C38" s="56"/>
      <c r="D38" s="165"/>
      <c r="E38" s="165"/>
      <c r="F38" s="165"/>
      <c r="G38" s="166" t="str">
        <f>"Nog ongebruikt begin "&amp;J7</f>
        <v>Nog ongebruikt begin 2023</v>
      </c>
      <c r="H38" s="167"/>
      <c r="I38" s="168">
        <f>M24</f>
        <v>0</v>
      </c>
      <c r="J38" s="167">
        <f>'2022'!I40</f>
        <v>0</v>
      </c>
      <c r="K38" s="167">
        <f>'2022'!J40</f>
        <v>0</v>
      </c>
      <c r="L38" s="167">
        <f>'2022'!K40</f>
        <v>0</v>
      </c>
      <c r="M38" s="167">
        <f>'2022'!L40</f>
        <v>0</v>
      </c>
      <c r="N38" s="167">
        <f>'2022'!M40</f>
        <v>0</v>
      </c>
      <c r="O38" s="167">
        <f>'2022'!N40</f>
        <v>0</v>
      </c>
      <c r="P38" s="167">
        <f>'2022'!O40</f>
        <v>0</v>
      </c>
      <c r="Q38" s="167"/>
      <c r="R38" s="160"/>
      <c r="X38" s="161"/>
      <c r="Y38" s="161"/>
      <c r="Z38" s="161"/>
      <c r="AA38" s="161"/>
      <c r="AB38" s="161"/>
      <c r="AC38" s="161"/>
      <c r="AD38" s="161"/>
      <c r="AE38" s="54"/>
      <c r="AF38" s="54"/>
      <c r="AG38" s="54"/>
      <c r="AH38" s="54"/>
      <c r="AI38" s="54"/>
      <c r="AJ38" s="54"/>
      <c r="AK38" s="54"/>
    </row>
    <row r="39" spans="1:37" x14ac:dyDescent="0.2">
      <c r="A39" s="55"/>
      <c r="B39" s="56"/>
      <c r="C39" s="56"/>
      <c r="D39" s="165"/>
      <c r="E39" s="165"/>
      <c r="F39" s="165"/>
      <c r="G39" s="166" t="str">
        <f>"Gebruikt in "&amp;J7</f>
        <v>Gebruikt in 2023</v>
      </c>
      <c r="H39" s="167"/>
      <c r="I39" s="169">
        <f>M32</f>
        <v>0</v>
      </c>
      <c r="J39" s="169">
        <f>IF(J38&lt;($M31-SUM(K39:$Q39)),J38,($M31-SUM(K39:$Q39)))</f>
        <v>0</v>
      </c>
      <c r="K39" s="169">
        <f>IF(K38&lt;($M31-SUM(L39:$Q39)),K38,($M31-SUM(L39:$Q39)))</f>
        <v>0</v>
      </c>
      <c r="L39" s="169">
        <f>IF(L38&lt;($M31-SUM(M39:$Q39)),L38,($M31-SUM(M39:$Q39)))</f>
        <v>0</v>
      </c>
      <c r="M39" s="169">
        <f>IF(M38&lt;($M31-SUM(N39:$Q39)),M38,($M31-SUM(N39:$Q39)))</f>
        <v>0</v>
      </c>
      <c r="N39" s="169">
        <f>IF(N38&lt;($M31-SUM(O39:$Q39)),N38,($M31-SUM(O39:$Q39)))</f>
        <v>0</v>
      </c>
      <c r="O39" s="169">
        <f>IF(O38&lt;($M31-SUM(P39:$Q39)),O38,($M31-SUM(P39:$Q39)))</f>
        <v>0</v>
      </c>
      <c r="P39" s="169">
        <f>IF(P38&lt;($M31-SUM(Q39:$Q39)),P38,($M31-SUM(Q39:$Q39)))</f>
        <v>0</v>
      </c>
      <c r="Q39" s="133"/>
      <c r="R39" s="160"/>
      <c r="AE39" s="54"/>
      <c r="AF39" s="54"/>
      <c r="AG39" s="54"/>
      <c r="AH39" s="54"/>
      <c r="AI39" s="54"/>
      <c r="AJ39" s="54"/>
      <c r="AK39" s="54"/>
    </row>
    <row r="40" spans="1:37" x14ac:dyDescent="0.2">
      <c r="A40" s="55"/>
      <c r="B40" s="56"/>
      <c r="C40" s="56"/>
      <c r="D40" s="162"/>
      <c r="E40" s="162"/>
      <c r="F40" s="162"/>
      <c r="G40" s="170" t="s">
        <v>26</v>
      </c>
      <c r="H40" s="167"/>
      <c r="I40" s="171">
        <f>I38-I39</f>
        <v>0</v>
      </c>
      <c r="J40" s="171">
        <f t="shared" ref="J40:P40" si="3">J38-J39</f>
        <v>0</v>
      </c>
      <c r="K40" s="171">
        <f t="shared" si="3"/>
        <v>0</v>
      </c>
      <c r="L40" s="171">
        <f t="shared" si="3"/>
        <v>0</v>
      </c>
      <c r="M40" s="171">
        <f t="shared" si="3"/>
        <v>0</v>
      </c>
      <c r="N40" s="171">
        <f t="shared" si="3"/>
        <v>0</v>
      </c>
      <c r="O40" s="171">
        <f t="shared" si="3"/>
        <v>0</v>
      </c>
      <c r="P40" s="168">
        <f t="shared" si="3"/>
        <v>0</v>
      </c>
      <c r="Q40" s="133"/>
      <c r="R40" s="160"/>
      <c r="X40" s="161"/>
      <c r="Y40" s="161"/>
      <c r="Z40" s="161"/>
      <c r="AA40" s="161"/>
      <c r="AB40" s="161"/>
      <c r="AC40" s="161"/>
      <c r="AD40" s="161"/>
      <c r="AE40" s="54"/>
      <c r="AF40" s="54"/>
      <c r="AG40" s="54"/>
      <c r="AH40" s="54"/>
      <c r="AI40" s="54"/>
      <c r="AJ40" s="54"/>
      <c r="AK40" s="54"/>
    </row>
    <row r="41" spans="1:37" x14ac:dyDescent="0.2">
      <c r="A41" s="55"/>
      <c r="B41" s="56"/>
      <c r="C41" s="56"/>
      <c r="D41" s="159"/>
      <c r="E41" s="159"/>
      <c r="F41" s="159"/>
      <c r="G41" s="168"/>
      <c r="H41" s="167"/>
      <c r="I41" s="172" t="str">
        <f>" =&gt; Bovenstaande roze velden kun je volgend jaar overnemen bij jaarruimte berekening over "&amp;(J7+1)&amp;" in de cellen J38-P38 van de tab '"&amp;(J7+1)&amp;"_KORT'"</f>
        <v xml:space="preserve"> =&gt; Bovenstaande roze velden kun je volgend jaar overnemen bij jaarruimte berekening over 2024 in de cellen J38-P38 van de tab '2024_KORT'</v>
      </c>
      <c r="J41" s="167"/>
      <c r="K41" s="167"/>
      <c r="L41" s="167"/>
      <c r="M41" s="167"/>
      <c r="N41" s="167"/>
      <c r="O41" s="167"/>
      <c r="P41" s="167"/>
      <c r="Q41" s="159"/>
      <c r="R41" s="160"/>
      <c r="X41" s="161"/>
      <c r="Y41" s="161"/>
      <c r="Z41" s="161"/>
      <c r="AA41" s="161"/>
      <c r="AB41" s="161"/>
      <c r="AC41" s="161"/>
      <c r="AD41" s="161"/>
      <c r="AE41" s="54"/>
      <c r="AF41" s="54"/>
      <c r="AG41" s="54"/>
      <c r="AH41" s="54"/>
      <c r="AI41" s="54"/>
      <c r="AJ41" s="54"/>
      <c r="AK41" s="54"/>
    </row>
    <row r="42" spans="1:37" x14ac:dyDescent="0.2">
      <c r="A42" s="55"/>
      <c r="B42" s="56"/>
      <c r="C42" s="56"/>
      <c r="D42" s="162"/>
      <c r="E42" s="162"/>
      <c r="F42" s="162"/>
      <c r="G42" s="173" t="s">
        <v>24</v>
      </c>
      <c r="H42" s="173"/>
      <c r="I42" s="159"/>
      <c r="J42" s="159"/>
      <c r="K42" s="159"/>
      <c r="L42" s="159"/>
      <c r="M42" s="159"/>
      <c r="N42" s="159"/>
      <c r="O42" s="159"/>
      <c r="P42" s="159"/>
      <c r="Q42" s="159"/>
      <c r="R42" s="160"/>
      <c r="X42" s="161"/>
      <c r="Y42" s="161"/>
      <c r="Z42" s="161"/>
      <c r="AA42" s="161"/>
      <c r="AB42" s="161"/>
      <c r="AC42" s="161"/>
      <c r="AD42" s="161"/>
      <c r="AE42" s="54"/>
      <c r="AF42" s="54"/>
      <c r="AG42" s="54"/>
      <c r="AH42" s="54"/>
      <c r="AI42" s="54"/>
      <c r="AJ42" s="54"/>
      <c r="AK42" s="54"/>
    </row>
    <row r="43" spans="1:37" x14ac:dyDescent="0.2">
      <c r="A43" s="55"/>
      <c r="B43" s="56"/>
      <c r="C43" s="56"/>
      <c r="D43" s="165"/>
      <c r="E43" s="165"/>
      <c r="F43" s="165"/>
      <c r="G43" s="174" t="str">
        <f>"Stand FOR begin "&amp;(J7-1)</f>
        <v>Stand FOR begin 2022</v>
      </c>
      <c r="H43" s="174"/>
      <c r="I43" s="175">
        <f>'2022'!I47</f>
        <v>0</v>
      </c>
      <c r="J43" s="159"/>
      <c r="K43" s="159"/>
      <c r="L43" s="159"/>
      <c r="M43" s="159"/>
      <c r="N43" s="159"/>
      <c r="O43" s="159"/>
      <c r="P43" s="159"/>
      <c r="Q43" s="159"/>
      <c r="R43" s="57"/>
      <c r="X43" s="161"/>
      <c r="Y43" s="161"/>
      <c r="Z43" s="161"/>
      <c r="AA43" s="161"/>
      <c r="AB43" s="161"/>
      <c r="AC43" s="161"/>
      <c r="AD43" s="161"/>
      <c r="AE43" s="54"/>
      <c r="AF43" s="54"/>
      <c r="AG43" s="54"/>
      <c r="AH43" s="54"/>
      <c r="AI43" s="54"/>
      <c r="AJ43" s="54"/>
      <c r="AK43" s="54"/>
    </row>
    <row r="44" spans="1:37" x14ac:dyDescent="0.2">
      <c r="A44" s="55"/>
      <c r="B44" s="56"/>
      <c r="C44" s="56"/>
      <c r="D44" s="165"/>
      <c r="E44" s="165"/>
      <c r="F44" s="165"/>
      <c r="G44" s="174" t="str">
        <f>L18</f>
        <v>Toename FOR in 2022</v>
      </c>
      <c r="H44" s="174"/>
      <c r="I44" s="175">
        <f>M18</f>
        <v>0</v>
      </c>
      <c r="J44" s="159"/>
      <c r="K44" s="159"/>
      <c r="L44" s="159"/>
      <c r="M44" s="159"/>
      <c r="N44" s="159"/>
      <c r="O44" s="159"/>
      <c r="P44" s="159"/>
      <c r="Q44" s="159"/>
      <c r="R44" s="57"/>
      <c r="X44" s="161"/>
      <c r="Y44" s="161"/>
      <c r="Z44" s="161"/>
      <c r="AA44" s="161"/>
      <c r="AB44" s="161"/>
      <c r="AC44" s="161"/>
      <c r="AD44" s="161"/>
      <c r="AE44" s="54"/>
      <c r="AF44" s="54"/>
      <c r="AG44" s="54"/>
      <c r="AH44" s="54"/>
      <c r="AI44" s="54"/>
      <c r="AJ44" s="54"/>
      <c r="AK44" s="54"/>
    </row>
    <row r="45" spans="1:37" x14ac:dyDescent="0.2">
      <c r="A45" s="55"/>
      <c r="B45" s="56"/>
      <c r="C45" s="56"/>
      <c r="D45" s="165"/>
      <c r="E45" s="165"/>
      <c r="F45" s="165"/>
      <c r="G45" s="174" t="str">
        <f>L19</f>
        <v>Afname FOR in 2022</v>
      </c>
      <c r="H45" s="174"/>
      <c r="I45" s="175">
        <f>M19</f>
        <v>0</v>
      </c>
      <c r="J45" s="159"/>
      <c r="K45" s="159"/>
      <c r="L45" s="159"/>
      <c r="M45" s="159"/>
      <c r="N45" s="159"/>
      <c r="O45" s="159"/>
      <c r="P45" s="159"/>
      <c r="Q45" s="159"/>
      <c r="R45" s="57"/>
      <c r="X45" s="161"/>
      <c r="Y45" s="161"/>
      <c r="Z45" s="161"/>
      <c r="AA45" s="161"/>
      <c r="AB45" s="161"/>
      <c r="AC45" s="161"/>
      <c r="AD45" s="161"/>
      <c r="AE45" s="54"/>
      <c r="AF45" s="54"/>
      <c r="AG45" s="54"/>
      <c r="AH45" s="54"/>
      <c r="AI45" s="54"/>
      <c r="AJ45" s="54"/>
      <c r="AK45" s="54"/>
    </row>
    <row r="46" spans="1:37" x14ac:dyDescent="0.2">
      <c r="A46" s="55"/>
      <c r="B46" s="56"/>
      <c r="C46" s="56"/>
      <c r="D46" s="165"/>
      <c r="E46" s="165"/>
      <c r="F46" s="165"/>
      <c r="G46" s="174" t="str">
        <f>"Bedrag FOR omgezet naar lijfrente in "&amp;(J7-1)</f>
        <v>Bedrag FOR omgezet naar lijfrente in 2022</v>
      </c>
      <c r="H46" s="174"/>
      <c r="I46" s="176">
        <f>'2022'!M20</f>
        <v>0</v>
      </c>
      <c r="J46" s="159"/>
      <c r="K46" s="159"/>
      <c r="L46" s="159"/>
      <c r="M46" s="159"/>
      <c r="N46" s="159"/>
      <c r="O46" s="159"/>
      <c r="P46" s="159"/>
      <c r="Q46" s="159"/>
      <c r="R46" s="57"/>
      <c r="X46" s="161"/>
      <c r="Y46" s="161"/>
      <c r="Z46" s="161"/>
      <c r="AA46" s="161"/>
      <c r="AB46" s="161"/>
      <c r="AC46" s="161"/>
      <c r="AD46" s="161"/>
      <c r="AE46" s="54"/>
      <c r="AF46" s="54"/>
      <c r="AG46" s="54"/>
      <c r="AH46" s="54"/>
      <c r="AI46" s="54"/>
      <c r="AJ46" s="54"/>
      <c r="AK46" s="54"/>
    </row>
    <row r="47" spans="1:37" x14ac:dyDescent="0.2">
      <c r="A47" s="55"/>
      <c r="B47" s="56"/>
      <c r="C47" s="56"/>
      <c r="D47" s="162"/>
      <c r="E47" s="162"/>
      <c r="F47" s="162"/>
      <c r="G47" s="177" t="str">
        <f>"Stand FOR eind "&amp;(J7-1)</f>
        <v>Stand FOR eind 2022</v>
      </c>
      <c r="H47" s="177"/>
      <c r="I47" s="178">
        <f>SUM(I43:I44)-I45-I46</f>
        <v>0</v>
      </c>
      <c r="J47" s="159"/>
      <c r="K47" s="159"/>
      <c r="L47" s="159"/>
      <c r="M47" s="159"/>
      <c r="N47" s="159"/>
      <c r="O47" s="159"/>
      <c r="P47" s="159"/>
      <c r="Q47" s="159"/>
      <c r="R47" s="57"/>
      <c r="X47" s="161"/>
      <c r="Y47" s="161"/>
      <c r="Z47" s="161"/>
      <c r="AA47" s="161"/>
      <c r="AB47" s="161"/>
      <c r="AC47" s="161"/>
      <c r="AD47" s="161"/>
      <c r="AE47" s="54"/>
      <c r="AF47" s="54"/>
      <c r="AG47" s="54"/>
      <c r="AH47" s="54"/>
      <c r="AI47" s="54"/>
      <c r="AJ47" s="54"/>
      <c r="AK47" s="54"/>
    </row>
    <row r="48" spans="1:37" x14ac:dyDescent="0.2">
      <c r="A48" s="55"/>
      <c r="B48" s="56"/>
      <c r="C48" s="56"/>
      <c r="D48" s="159"/>
      <c r="E48" s="159"/>
      <c r="F48" s="159"/>
      <c r="G48" s="159"/>
      <c r="H48" s="159"/>
      <c r="I48" s="159"/>
      <c r="J48" s="159"/>
      <c r="K48" s="159"/>
      <c r="L48" s="159"/>
      <c r="M48" s="159"/>
      <c r="N48" s="159"/>
      <c r="O48" s="159"/>
      <c r="P48" s="159"/>
      <c r="Q48" s="159"/>
      <c r="R48" s="57"/>
      <c r="X48" s="161"/>
      <c r="Y48" s="161"/>
      <c r="Z48" s="161"/>
      <c r="AA48" s="161"/>
      <c r="AB48" s="161"/>
      <c r="AC48" s="161"/>
      <c r="AD48" s="161"/>
      <c r="AE48" s="54"/>
      <c r="AF48" s="54"/>
      <c r="AG48" s="54"/>
      <c r="AH48" s="54"/>
      <c r="AI48" s="54"/>
      <c r="AJ48" s="54"/>
      <c r="AK48" s="54"/>
    </row>
    <row r="49" spans="1:37" x14ac:dyDescent="0.2">
      <c r="A49" s="55"/>
      <c r="B49" s="56"/>
      <c r="C49" s="56"/>
      <c r="D49" s="56"/>
      <c r="E49" s="56"/>
      <c r="F49" s="56"/>
      <c r="G49" s="56"/>
      <c r="H49" s="56"/>
      <c r="I49" s="56"/>
      <c r="J49" s="56"/>
      <c r="K49" s="56"/>
      <c r="L49" s="56"/>
      <c r="M49" s="56"/>
      <c r="N49" s="56"/>
      <c r="O49" s="56"/>
      <c r="P49" s="56"/>
      <c r="Q49" s="56"/>
      <c r="R49" s="57"/>
      <c r="X49" s="161"/>
      <c r="Y49" s="161"/>
      <c r="Z49" s="161"/>
      <c r="AA49" s="161"/>
      <c r="AB49" s="161"/>
      <c r="AC49" s="161"/>
      <c r="AD49" s="161"/>
      <c r="AE49" s="54"/>
      <c r="AF49" s="54"/>
      <c r="AG49" s="54"/>
      <c r="AH49" s="54"/>
      <c r="AI49" s="54"/>
      <c r="AJ49" s="54"/>
      <c r="AK49" s="54"/>
    </row>
    <row r="50" spans="1:37" x14ac:dyDescent="0.2">
      <c r="A50" s="55"/>
      <c r="B50" s="56"/>
      <c r="C50" s="56"/>
      <c r="D50" s="134"/>
      <c r="E50" s="179" t="s">
        <v>32</v>
      </c>
      <c r="F50" s="134"/>
      <c r="G50" s="180"/>
      <c r="H50" s="134"/>
      <c r="I50" s="159"/>
      <c r="J50" s="159"/>
      <c r="K50" s="159"/>
      <c r="L50" s="159"/>
      <c r="M50" s="159"/>
      <c r="N50" s="159"/>
      <c r="O50" s="159"/>
      <c r="P50" s="159"/>
      <c r="Q50" s="56"/>
      <c r="R50" s="57"/>
      <c r="X50" s="161"/>
      <c r="Y50" s="161"/>
      <c r="Z50" s="161"/>
      <c r="AA50" s="161"/>
      <c r="AB50" s="161"/>
      <c r="AC50" s="161"/>
      <c r="AD50" s="161"/>
      <c r="AE50" s="54"/>
      <c r="AF50" s="54"/>
      <c r="AG50" s="54"/>
      <c r="AH50" s="54"/>
      <c r="AI50" s="54"/>
      <c r="AJ50" s="54"/>
      <c r="AK50" s="54"/>
    </row>
    <row r="51" spans="1:37" x14ac:dyDescent="0.2">
      <c r="A51" s="55"/>
      <c r="B51" s="56"/>
      <c r="C51" s="56"/>
      <c r="D51" s="181"/>
      <c r="E51" s="182" t="s">
        <v>71</v>
      </c>
      <c r="F51" s="183"/>
      <c r="G51" s="183"/>
      <c r="H51" s="183"/>
      <c r="I51" s="183"/>
      <c r="J51" s="183"/>
      <c r="K51" s="183"/>
      <c r="L51" s="183"/>
      <c r="M51" s="183"/>
      <c r="N51" s="183"/>
      <c r="O51" s="183"/>
      <c r="P51" s="183"/>
      <c r="Q51" s="56"/>
      <c r="R51" s="57"/>
      <c r="X51" s="161"/>
      <c r="Y51" s="161"/>
      <c r="Z51" s="161"/>
      <c r="AA51" s="161"/>
      <c r="AB51" s="161"/>
      <c r="AC51" s="161"/>
      <c r="AD51" s="161"/>
      <c r="AE51" s="54"/>
      <c r="AF51" s="54"/>
      <c r="AG51" s="54"/>
      <c r="AH51" s="54"/>
      <c r="AI51" s="54"/>
      <c r="AJ51" s="54"/>
      <c r="AK51" s="54"/>
    </row>
    <row r="52" spans="1:37" ht="18.75" customHeight="1" x14ac:dyDescent="0.2">
      <c r="A52" s="55"/>
      <c r="B52" s="56"/>
      <c r="C52" s="56"/>
      <c r="D52" s="181"/>
      <c r="E52" s="182" t="s">
        <v>72</v>
      </c>
      <c r="F52" s="183"/>
      <c r="G52" s="183"/>
      <c r="H52" s="183"/>
      <c r="I52" s="183"/>
      <c r="J52" s="183"/>
      <c r="K52" s="183"/>
      <c r="L52" s="183"/>
      <c r="M52" s="183"/>
      <c r="N52" s="183"/>
      <c r="O52" s="183"/>
      <c r="P52" s="183"/>
      <c r="Q52" s="56"/>
      <c r="R52" s="57"/>
      <c r="X52" s="161"/>
      <c r="Y52" s="161"/>
      <c r="Z52" s="161"/>
      <c r="AA52" s="161"/>
      <c r="AB52" s="161"/>
      <c r="AC52" s="161"/>
      <c r="AD52" s="161"/>
      <c r="AE52" s="54"/>
      <c r="AF52" s="54"/>
      <c r="AG52" s="54"/>
      <c r="AH52" s="54"/>
      <c r="AI52" s="54"/>
      <c r="AJ52" s="54"/>
      <c r="AK52" s="54"/>
    </row>
    <row r="53" spans="1:37" x14ac:dyDescent="0.2">
      <c r="A53" s="55"/>
      <c r="B53" s="56"/>
      <c r="C53" s="56"/>
      <c r="D53" s="181"/>
      <c r="E53" s="182" t="s">
        <v>73</v>
      </c>
      <c r="F53" s="183"/>
      <c r="G53" s="183"/>
      <c r="H53" s="183"/>
      <c r="I53" s="183"/>
      <c r="J53" s="183"/>
      <c r="K53" s="183"/>
      <c r="L53" s="183"/>
      <c r="M53" s="183"/>
      <c r="N53" s="183"/>
      <c r="O53" s="183"/>
      <c r="P53" s="183"/>
      <c r="Q53" s="56"/>
      <c r="R53" s="57"/>
      <c r="X53" s="161"/>
      <c r="Y53" s="161"/>
      <c r="Z53" s="161"/>
      <c r="AA53" s="161"/>
      <c r="AB53" s="161"/>
      <c r="AC53" s="161"/>
      <c r="AD53" s="161"/>
      <c r="AE53" s="54"/>
      <c r="AF53" s="54"/>
      <c r="AG53" s="54"/>
      <c r="AH53" s="54"/>
      <c r="AI53" s="54"/>
      <c r="AJ53" s="54"/>
      <c r="AK53" s="54"/>
    </row>
    <row r="54" spans="1:37" x14ac:dyDescent="0.2">
      <c r="A54" s="55"/>
      <c r="B54" s="56"/>
      <c r="C54" s="56"/>
      <c r="D54" s="181"/>
      <c r="E54" s="182" t="s">
        <v>74</v>
      </c>
      <c r="F54" s="182"/>
      <c r="G54" s="182"/>
      <c r="H54" s="182"/>
      <c r="I54" s="182"/>
      <c r="J54" s="182"/>
      <c r="K54" s="182"/>
      <c r="L54" s="182"/>
      <c r="M54" s="182"/>
      <c r="N54" s="182"/>
      <c r="O54" s="182"/>
      <c r="P54" s="182"/>
      <c r="Q54" s="56"/>
      <c r="R54" s="57"/>
      <c r="X54" s="161"/>
      <c r="Y54" s="161"/>
      <c r="Z54" s="161"/>
      <c r="AA54" s="161"/>
      <c r="AB54" s="161"/>
      <c r="AC54" s="161"/>
      <c r="AD54" s="161"/>
      <c r="AE54" s="54"/>
      <c r="AF54" s="54"/>
      <c r="AG54" s="54"/>
      <c r="AH54" s="54"/>
      <c r="AI54" s="54"/>
      <c r="AJ54" s="54"/>
      <c r="AK54" s="54"/>
    </row>
    <row r="55" spans="1:37" x14ac:dyDescent="0.2">
      <c r="A55" s="55"/>
      <c r="B55" s="56"/>
      <c r="C55" s="56"/>
      <c r="D55" s="181"/>
      <c r="E55" s="182"/>
      <c r="F55" s="182"/>
      <c r="G55" s="182"/>
      <c r="H55" s="182"/>
      <c r="I55" s="182"/>
      <c r="J55" s="182"/>
      <c r="K55" s="182"/>
      <c r="L55" s="182"/>
      <c r="M55" s="182"/>
      <c r="N55" s="182"/>
      <c r="O55" s="182"/>
      <c r="P55" s="182"/>
      <c r="Q55" s="56"/>
      <c r="R55" s="57"/>
      <c r="X55" s="161"/>
    </row>
    <row r="56" spans="1:37" ht="19" thickBot="1" x14ac:dyDescent="0.25">
      <c r="A56" s="184"/>
      <c r="B56" s="185"/>
      <c r="C56" s="185"/>
      <c r="D56" s="186"/>
      <c r="E56" s="187"/>
      <c r="F56" s="187"/>
      <c r="G56" s="187"/>
      <c r="H56" s="187"/>
      <c r="I56" s="187"/>
      <c r="J56" s="187"/>
      <c r="K56" s="187"/>
      <c r="L56" s="187"/>
      <c r="M56" s="187"/>
      <c r="N56" s="187"/>
      <c r="O56" s="187"/>
      <c r="P56" s="187"/>
      <c r="Q56" s="185"/>
      <c r="R56" s="188"/>
      <c r="X56" s="161"/>
    </row>
    <row r="59" spans="1:37" x14ac:dyDescent="0.2">
      <c r="A59" s="54"/>
      <c r="B59" s="54"/>
      <c r="C59" s="54"/>
      <c r="D59" s="189"/>
      <c r="E59" s="54"/>
      <c r="F59" s="54"/>
      <c r="G59" s="54"/>
      <c r="H59" s="54"/>
      <c r="I59" s="54"/>
      <c r="J59" s="54"/>
      <c r="K59" s="54"/>
      <c r="L59" s="54"/>
      <c r="M59" s="54"/>
      <c r="N59" s="54"/>
      <c r="O59" s="54"/>
      <c r="P59" s="54"/>
      <c r="Q59" s="54"/>
      <c r="R59" s="54"/>
    </row>
    <row r="60" spans="1:37" x14ac:dyDescent="0.2">
      <c r="A60" s="54"/>
      <c r="B60" s="54"/>
      <c r="C60" s="54"/>
      <c r="D60" s="54"/>
      <c r="E60" s="54"/>
      <c r="F60" s="54"/>
      <c r="G60" s="54"/>
      <c r="H60" s="54"/>
      <c r="I60" s="54"/>
      <c r="J60" s="54"/>
      <c r="K60" s="54"/>
      <c r="L60" s="54"/>
      <c r="M60" s="54"/>
      <c r="N60" s="54"/>
      <c r="O60" s="54"/>
      <c r="P60" s="54"/>
      <c r="Q60" s="54"/>
      <c r="R60" s="54"/>
    </row>
    <row r="61" spans="1:37" x14ac:dyDescent="0.2">
      <c r="A61" s="54"/>
      <c r="B61" s="54"/>
      <c r="C61" s="54"/>
      <c r="D61" s="54"/>
      <c r="E61" s="54"/>
      <c r="F61" s="54"/>
      <c r="G61" s="54"/>
      <c r="H61" s="54"/>
      <c r="I61" s="54"/>
      <c r="J61" s="54"/>
      <c r="K61" s="54"/>
      <c r="L61" s="54"/>
      <c r="M61" s="54"/>
      <c r="N61" s="54"/>
      <c r="O61" s="54"/>
      <c r="P61" s="54"/>
      <c r="Q61" s="54"/>
      <c r="R61" s="54"/>
    </row>
    <row r="62" spans="1:37" x14ac:dyDescent="0.2">
      <c r="A62" s="54"/>
      <c r="B62" s="54"/>
      <c r="C62" s="54"/>
      <c r="D62" s="54"/>
      <c r="E62" s="54"/>
      <c r="F62" s="54"/>
      <c r="G62" s="54"/>
      <c r="H62" s="54"/>
      <c r="I62" s="54"/>
      <c r="J62" s="54"/>
      <c r="K62" s="54"/>
      <c r="L62" s="54"/>
      <c r="M62" s="54"/>
      <c r="N62" s="54"/>
      <c r="O62" s="54"/>
      <c r="P62" s="54"/>
      <c r="Q62" s="54"/>
      <c r="R62" s="54"/>
    </row>
    <row r="63" spans="1:37" x14ac:dyDescent="0.2">
      <c r="A63" s="54"/>
      <c r="B63" s="54"/>
      <c r="C63" s="54"/>
      <c r="D63" s="54"/>
      <c r="E63" s="54"/>
      <c r="F63" s="54"/>
      <c r="G63" s="54"/>
      <c r="H63" s="54"/>
      <c r="I63" s="54"/>
      <c r="J63" s="54"/>
      <c r="K63" s="54"/>
      <c r="L63" s="54"/>
      <c r="M63" s="54"/>
      <c r="N63" s="54"/>
      <c r="O63" s="54"/>
      <c r="P63" s="54"/>
      <c r="Q63" s="54"/>
      <c r="R63" s="54"/>
    </row>
    <row r="64" spans="1:37" ht="18.75" customHeight="1" x14ac:dyDescent="0.2">
      <c r="A64" s="54"/>
      <c r="B64" s="54"/>
      <c r="C64" s="54"/>
      <c r="D64" s="54"/>
      <c r="E64" s="54"/>
      <c r="F64" s="54"/>
      <c r="G64" s="54"/>
      <c r="H64" s="54"/>
      <c r="I64" s="54"/>
      <c r="J64" s="54"/>
      <c r="K64" s="54"/>
      <c r="L64" s="54"/>
      <c r="M64" s="54"/>
      <c r="N64" s="54"/>
      <c r="O64" s="54"/>
      <c r="P64" s="54"/>
      <c r="Q64" s="54"/>
      <c r="R64" s="54"/>
    </row>
    <row r="65" spans="1:23" x14ac:dyDescent="0.2">
      <c r="A65" s="54"/>
      <c r="B65" s="54"/>
      <c r="C65" s="54"/>
      <c r="D65" s="54"/>
      <c r="E65" s="54"/>
      <c r="F65" s="54"/>
      <c r="G65" s="54"/>
      <c r="H65" s="54"/>
      <c r="I65" s="54"/>
      <c r="J65" s="54"/>
      <c r="K65" s="54"/>
      <c r="L65" s="54"/>
      <c r="M65" s="54"/>
      <c r="N65" s="54"/>
      <c r="O65" s="54"/>
      <c r="P65" s="54"/>
      <c r="Q65" s="54"/>
      <c r="R65" s="54"/>
    </row>
    <row r="66" spans="1:23" ht="18.75" customHeight="1" x14ac:dyDescent="0.2">
      <c r="A66" s="54"/>
      <c r="B66" s="54"/>
      <c r="C66" s="54"/>
      <c r="D66" s="54"/>
      <c r="E66" s="54"/>
      <c r="F66" s="54"/>
      <c r="G66" s="54"/>
      <c r="H66" s="54"/>
      <c r="I66" s="54"/>
      <c r="J66" s="54"/>
      <c r="K66" s="54"/>
      <c r="L66" s="54"/>
      <c r="M66" s="54"/>
      <c r="N66" s="54"/>
      <c r="O66" s="54"/>
      <c r="P66" s="54"/>
      <c r="Q66" s="54"/>
      <c r="R66" s="54"/>
    </row>
    <row r="67" spans="1:23" x14ac:dyDescent="0.2">
      <c r="A67" s="54"/>
      <c r="B67" s="54"/>
      <c r="C67" s="54"/>
      <c r="D67" s="54"/>
      <c r="E67" s="54"/>
      <c r="F67" s="54"/>
      <c r="G67" s="54"/>
      <c r="H67" s="54"/>
      <c r="I67" s="54"/>
      <c r="J67" s="54"/>
      <c r="K67" s="54"/>
      <c r="L67" s="54"/>
      <c r="M67" s="54"/>
      <c r="N67" s="54"/>
      <c r="O67" s="54"/>
      <c r="P67" s="54"/>
      <c r="Q67" s="54"/>
      <c r="R67" s="54"/>
    </row>
    <row r="68" spans="1:23" x14ac:dyDescent="0.2">
      <c r="A68" s="54"/>
      <c r="B68" s="54"/>
      <c r="C68" s="54"/>
      <c r="D68" s="54"/>
      <c r="E68" s="54"/>
      <c r="F68" s="54"/>
      <c r="G68" s="54"/>
      <c r="H68" s="54"/>
      <c r="I68" s="54"/>
      <c r="J68" s="54"/>
      <c r="K68" s="54"/>
      <c r="L68" s="54"/>
      <c r="M68" s="54"/>
      <c r="N68" s="54"/>
      <c r="O68" s="54"/>
      <c r="P68" s="54"/>
      <c r="Q68" s="54"/>
      <c r="R68" s="54"/>
    </row>
    <row r="69" spans="1:23" x14ac:dyDescent="0.2">
      <c r="A69" s="54"/>
      <c r="B69" s="54"/>
      <c r="C69" s="54"/>
      <c r="D69" s="54"/>
      <c r="E69" s="54"/>
      <c r="F69" s="54"/>
      <c r="G69" s="54"/>
      <c r="H69" s="54"/>
      <c r="I69" s="54"/>
      <c r="J69" s="54"/>
      <c r="K69" s="54"/>
      <c r="L69" s="54"/>
      <c r="M69" s="54"/>
      <c r="N69" s="54"/>
      <c r="O69" s="54"/>
      <c r="P69" s="54"/>
      <c r="Q69" s="54"/>
      <c r="R69" s="54"/>
    </row>
    <row r="70" spans="1:23" x14ac:dyDescent="0.2">
      <c r="A70" s="54"/>
      <c r="B70" s="54"/>
      <c r="C70" s="54"/>
      <c r="D70" s="54"/>
      <c r="E70" s="54"/>
      <c r="F70" s="54"/>
      <c r="G70" s="54"/>
      <c r="H70" s="54"/>
      <c r="I70" s="54"/>
      <c r="J70" s="54"/>
      <c r="K70" s="54"/>
      <c r="L70" s="54"/>
      <c r="M70" s="54"/>
      <c r="N70" s="54"/>
      <c r="O70" s="54"/>
      <c r="P70" s="54"/>
      <c r="Q70" s="54"/>
      <c r="R70" s="54"/>
    </row>
    <row r="71" spans="1:23" x14ac:dyDescent="0.2">
      <c r="A71" s="54"/>
      <c r="B71" s="54"/>
      <c r="C71" s="54"/>
      <c r="D71" s="54"/>
      <c r="E71" s="54"/>
      <c r="F71" s="54"/>
      <c r="G71" s="54"/>
      <c r="H71" s="54"/>
      <c r="I71" s="54"/>
      <c r="J71" s="54"/>
      <c r="K71" s="54"/>
      <c r="L71" s="54"/>
      <c r="M71" s="54"/>
      <c r="N71" s="54"/>
      <c r="O71" s="54"/>
      <c r="P71" s="54"/>
      <c r="Q71" s="54"/>
      <c r="R71" s="54"/>
    </row>
    <row r="72" spans="1:23" x14ac:dyDescent="0.2">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2">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2">
      <c r="S74" s="54"/>
      <c r="T74" s="54"/>
      <c r="U74" s="54"/>
      <c r="V74" s="54"/>
      <c r="W74" s="54"/>
    </row>
    <row r="75" spans="1:23" x14ac:dyDescent="0.2">
      <c r="S75" s="54"/>
      <c r="T75" s="54"/>
      <c r="U75" s="54"/>
      <c r="V75" s="54"/>
      <c r="W75" s="54"/>
    </row>
    <row r="76" spans="1:23" x14ac:dyDescent="0.2">
      <c r="S76" s="54"/>
      <c r="T76" s="54"/>
      <c r="U76" s="54"/>
      <c r="V76" s="54"/>
      <c r="W76" s="54"/>
    </row>
    <row r="77" spans="1:23" x14ac:dyDescent="0.2">
      <c r="S77" s="54"/>
      <c r="T77" s="54"/>
      <c r="U77" s="54"/>
      <c r="V77" s="54"/>
      <c r="W77" s="54"/>
    </row>
    <row r="78" spans="1:23" x14ac:dyDescent="0.2">
      <c r="S78" s="54"/>
      <c r="T78" s="54"/>
      <c r="U78" s="54"/>
      <c r="V78" s="54"/>
      <c r="W78" s="54"/>
    </row>
    <row r="79" spans="1:23" x14ac:dyDescent="0.2">
      <c r="S79" s="54"/>
      <c r="T79" s="54"/>
      <c r="U79" s="54"/>
      <c r="V79" s="54"/>
      <c r="W79" s="54" t="s">
        <v>45</v>
      </c>
    </row>
    <row r="80" spans="1:23" x14ac:dyDescent="0.2">
      <c r="S80" s="54"/>
      <c r="T80" s="54"/>
      <c r="U80" s="54"/>
      <c r="V80" s="54"/>
      <c r="W80" s="54"/>
    </row>
    <row r="81" spans="5:23" x14ac:dyDescent="0.2">
      <c r="E81" s="51" t="e">
        <f>IF(#REF!=X15,1,0)</f>
        <v>#REF!</v>
      </c>
      <c r="S81" s="54"/>
      <c r="T81" s="54"/>
      <c r="U81" s="54"/>
      <c r="V81" s="54"/>
      <c r="W81" s="54"/>
    </row>
    <row r="82" spans="5:23" x14ac:dyDescent="0.2">
      <c r="S82" s="54"/>
      <c r="T82" s="54"/>
      <c r="U82" s="54"/>
      <c r="V82" s="54"/>
      <c r="W82" s="54"/>
    </row>
    <row r="83" spans="5:23" x14ac:dyDescent="0.2">
      <c r="S83" s="54"/>
      <c r="T83" s="54"/>
      <c r="U83" s="54"/>
      <c r="V83" s="54"/>
      <c r="W83" s="54"/>
    </row>
    <row r="84" spans="5:23" x14ac:dyDescent="0.2">
      <c r="S84" s="54"/>
      <c r="T84" s="54"/>
      <c r="U84" s="54"/>
      <c r="V84" s="54"/>
      <c r="W84" s="54"/>
    </row>
    <row r="85" spans="5:23" x14ac:dyDescent="0.2">
      <c r="S85" s="54"/>
      <c r="T85" s="54"/>
      <c r="U85" s="54"/>
      <c r="V85" s="54"/>
      <c r="W85" s="54"/>
    </row>
    <row r="86" spans="5:23" x14ac:dyDescent="0.2">
      <c r="S86" s="54"/>
      <c r="T86" s="54"/>
      <c r="U86" s="54"/>
      <c r="V86" s="54"/>
      <c r="W86" s="54"/>
    </row>
    <row r="109" spans="2:4" x14ac:dyDescent="0.2">
      <c r="B109" s="51" t="str">
        <f>"Maximaal toegelaten nettolijfrente storting in "&amp;J7</f>
        <v>Maximaal toegelaten nettolijfrente storting in 2023</v>
      </c>
      <c r="D109" s="51">
        <f>MAX(0,(SUM(W17:W19)-AG7)*AI12)</f>
        <v>0</v>
      </c>
    </row>
    <row r="111" spans="2:4" x14ac:dyDescent="0.2">
      <c r="B111" s="51" t="s">
        <v>32</v>
      </c>
    </row>
    <row r="112" spans="2:4" x14ac:dyDescent="0.2">
      <c r="B112" s="51" t="s">
        <v>43</v>
      </c>
    </row>
    <row r="114" spans="2:2" x14ac:dyDescent="0.2">
      <c r="B114" s="51" t="s">
        <v>44</v>
      </c>
    </row>
  </sheetData>
  <sheetProtection algorithmName="SHA-512" hashValue="TXhIWSphqnoafnBJKsHDqooKxQkg/Tu+89THXRoPfnQJ2WWAkoEPsUhXRvlFGMx0nU5DMD6QvSkJybrN/gelVQ==" saltValue="CJVfcqpLCgpFncrWPxG73Q==" spinCount="100000" sheet="1" objects="1" scenarios="1"/>
  <mergeCells count="8">
    <mergeCell ref="P24:Q24"/>
    <mergeCell ref="AC4:AC5"/>
    <mergeCell ref="AD4:AD5"/>
    <mergeCell ref="X3:X5"/>
    <mergeCell ref="Y3:Y5"/>
    <mergeCell ref="Z3:Z5"/>
    <mergeCell ref="AA4:AA5"/>
    <mergeCell ref="AB4:AB5"/>
  </mergeCells>
  <dataValidations count="7">
    <dataValidation type="whole" allowBlank="1" showInputMessage="1" showErrorMessage="1" error="Let op, je lijfrentestorting moet een positief bedrag zijn en mag niet hoger zijn dan het bedrag in cel M28, &quot;de maximaal toegelaten lijfrentestorting&quot;. " prompt="voer in als een positief getal" sqref="M30" xr:uid="{FA760AA6-0288-4067-8158-DE4EA24D3AA3}">
      <formula1>0</formula1>
      <formula2>M28</formula2>
    </dataValidation>
    <dataValidation type="whole" operator="greaterThanOrEqual" allowBlank="1" showInputMessage="1" showErrorMessage="1" sqref="D14 D20 J18 M18" xr:uid="{AF0A1746-C06C-4C71-9FF5-8EFF3A2DA499}">
      <formula1>0</formula1>
    </dataValidation>
    <dataValidation type="whole" allowBlank="1" showInputMessage="1" showErrorMessage="1" error="Let op, de afname in je FOR moet een positief bedrag zijn en mag niet hoger zijn dan het bedrag in cel I43, namelijk de waarde van je FOR aan het begin van het jaar. " prompt="voer in als een positief getal" sqref="M19" xr:uid="{36A6274B-22EA-4CF7-A8E7-12414D0DE5F0}">
      <formula1>0</formula1>
      <formula2>I43</formula2>
    </dataValidation>
    <dataValidation type="whole" allowBlank="1" showInputMessage="1" showErrorMessage="1" error="Let op, de afname in je FOR moet een positief bedrag zijn en mag niet hoger zijn dan het bedrag in cel I47, namelijk de waarde van je FOR aan het begin van het jaar. " prompt="voer in als een positief getal" sqref="M20" xr:uid="{5E102D0B-AC47-41C5-AEF5-E9C572E860A1}">
      <formula1>0</formula1>
      <formula2>O20</formula2>
    </dataValidation>
    <dataValidation type="list" allowBlank="1" showInputMessage="1" showErrorMessage="1" sqref="M16" xr:uid="{E32A3E72-8855-4E1B-87F4-40843DE62995}">
      <formula1>$Y$13:$Y$14</formula1>
    </dataValidation>
    <dataValidation type="whole" allowBlank="1" showInputMessage="1" showErrorMessage="1" error="Let op, de afname in je FOR moet een positief bedrag zijn en mag niet hoger zijn dan het bedrag in cel G37, namelijk de waarde van je FOR aan het begin van het jaar. " prompt="voer in als een positief getal" sqref="D15" xr:uid="{F202FE84-2CB3-4A17-9289-61C614FE937E}">
      <formula1>0</formula1>
      <formula2>#REF!</formula2>
    </dataValidation>
    <dataValidation type="whole" allowBlank="1" showInputMessage="1" showErrorMessage="1" error="Let op, de afname in je FOR moet een positief bedrag zijn en mag niet hoger zijn dan het bedrag in cel H19, namelijk de waarde van je FOR aan het begin van het jaar. " prompt="voer in als een positief getal" sqref="D16" xr:uid="{9605CD67-11CC-43C2-AD81-C1E62FD0CAB1}">
      <formula1>0</formula1>
      <formula2>#REF!</formula2>
    </dataValidation>
  </dataValidations>
  <hyperlinks>
    <hyperlink ref="B111" r:id="rId1" xr:uid="{00000000-0004-0000-0000-000007000000}"/>
    <hyperlink ref="E50" r:id="rId2" xr:uid="{C12CC257-4331-4893-AB60-F2DE9E1EEFA3}"/>
  </hyperlinks>
  <pageMargins left="0.79000000000000015" right="0.79000000000000015" top="0.98" bottom="0.98" header="0.59" footer="0.59"/>
  <pageSetup paperSize="9" scale="55" orientation="landscape" horizontalDpi="4294967292" verticalDpi="4294967292" r:id="rId3"/>
  <headerFooter>
    <oddHeader>&amp;L&amp;"Calibri,Regular"&amp;K000000&amp;G&amp;C&amp;"Calibri,Regular"&amp;K000000Berekening Jaar- en Reserveringsuimte &amp;A</oddHeader>
    <oddFooter>&amp;L&amp;"Calibri,Bold"&amp;K000000 Persoonlijk en vertrouwelijk&amp;C&amp;"Calibri,Regular"&amp;K000000Ingevuld op: &amp;D&amp;R&amp;"Calibri,Regular"&amp;K000000Page &amp;P</oddFooter>
  </headerFooter>
  <drawing r:id="rId4"/>
  <legacyDrawing r:id="rId5"/>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D40"/>
  <sheetViews>
    <sheetView showGridLines="0" workbookViewId="0">
      <pane xSplit="2" ySplit="5" topLeftCell="C10" activePane="bottomRight" state="frozen"/>
      <selection pane="topRight" activeCell="C1" sqref="C1"/>
      <selection pane="bottomLeft" activeCell="A6" sqref="A6"/>
      <selection pane="bottomRight" activeCell="H31" sqref="H31"/>
    </sheetView>
  </sheetViews>
  <sheetFormatPr baseColWidth="10" defaultColWidth="10.6640625" defaultRowHeight="16" x14ac:dyDescent="0.2"/>
  <cols>
    <col min="1" max="1" width="10.6640625" style="2"/>
    <col min="2" max="9" width="10.1640625" style="2" customWidth="1"/>
    <col min="10" max="12" width="10.6640625" style="2"/>
    <col min="13" max="13" width="12" style="2" bestFit="1" customWidth="1"/>
    <col min="14" max="14" width="3.1640625" style="2" customWidth="1"/>
    <col min="15" max="15" width="12.6640625" style="2" bestFit="1" customWidth="1"/>
    <col min="16" max="16" width="12.1640625" style="2" customWidth="1"/>
    <col min="17" max="17" width="3.5" style="2" customWidth="1"/>
    <col min="18" max="28" width="11.5" style="2" customWidth="1"/>
    <col min="29" max="29" width="3.5" style="2" customWidth="1"/>
    <col min="30" max="16384" width="10.6640625" style="2"/>
  </cols>
  <sheetData>
    <row r="2" spans="2:30" x14ac:dyDescent="0.2">
      <c r="B2" s="1">
        <v>1</v>
      </c>
      <c r="C2" s="23">
        <v>2</v>
      </c>
      <c r="D2" s="23">
        <v>3</v>
      </c>
      <c r="E2" s="23">
        <v>4</v>
      </c>
      <c r="F2" s="23">
        <v>5</v>
      </c>
      <c r="G2" s="23">
        <v>6</v>
      </c>
      <c r="H2" s="23">
        <v>7</v>
      </c>
      <c r="I2" s="23">
        <v>8</v>
      </c>
      <c r="J2" s="23">
        <v>9</v>
      </c>
      <c r="K2" s="23">
        <v>10</v>
      </c>
      <c r="L2" s="23">
        <v>11</v>
      </c>
      <c r="M2" s="23">
        <v>12</v>
      </c>
      <c r="N2" s="23">
        <v>13</v>
      </c>
      <c r="O2" s="23">
        <v>14</v>
      </c>
      <c r="P2" s="23">
        <v>15</v>
      </c>
      <c r="Q2" s="23">
        <v>16</v>
      </c>
      <c r="R2" s="23">
        <v>17</v>
      </c>
      <c r="S2" s="23">
        <v>18</v>
      </c>
      <c r="T2" s="23">
        <v>19</v>
      </c>
      <c r="U2" s="23">
        <v>20</v>
      </c>
      <c r="V2" s="23">
        <v>21</v>
      </c>
      <c r="W2" s="23">
        <v>22</v>
      </c>
      <c r="X2" s="23">
        <v>23</v>
      </c>
      <c r="Y2" s="23">
        <v>24</v>
      </c>
      <c r="Z2" s="23">
        <v>25</v>
      </c>
      <c r="AA2" s="23">
        <v>26</v>
      </c>
      <c r="AB2" s="23">
        <v>27</v>
      </c>
      <c r="AC2" s="23">
        <v>28</v>
      </c>
      <c r="AD2" s="23">
        <v>29</v>
      </c>
    </row>
    <row r="3" spans="2:30" x14ac:dyDescent="0.2">
      <c r="R3" s="21" t="s">
        <v>33</v>
      </c>
    </row>
    <row r="4" spans="2:30" ht="34" x14ac:dyDescent="0.2">
      <c r="B4" s="5" t="s">
        <v>7</v>
      </c>
      <c r="C4" s="5" t="s">
        <v>1</v>
      </c>
      <c r="D4" s="5" t="s">
        <v>0</v>
      </c>
      <c r="E4" s="5" t="s">
        <v>15</v>
      </c>
      <c r="F4" s="5" t="s">
        <v>8</v>
      </c>
      <c r="G4" s="5" t="s">
        <v>2</v>
      </c>
      <c r="H4" s="5" t="s">
        <v>40</v>
      </c>
      <c r="I4" s="5" t="s">
        <v>39</v>
      </c>
      <c r="J4" s="2" t="s">
        <v>16</v>
      </c>
      <c r="L4" s="5" t="s">
        <v>21</v>
      </c>
      <c r="M4" s="5" t="s">
        <v>22</v>
      </c>
      <c r="O4" s="2" t="s">
        <v>30</v>
      </c>
      <c r="R4" s="2" t="s">
        <v>34</v>
      </c>
    </row>
    <row r="5" spans="2:30" x14ac:dyDescent="0.2">
      <c r="B5" s="6"/>
      <c r="C5" s="6"/>
      <c r="D5" s="6"/>
      <c r="E5" s="6"/>
      <c r="F5" s="6" t="s">
        <v>3</v>
      </c>
      <c r="G5" s="6" t="s">
        <v>4</v>
      </c>
      <c r="H5" s="6" t="s">
        <v>4</v>
      </c>
      <c r="I5" s="6" t="s">
        <v>4</v>
      </c>
      <c r="J5" s="8" t="s">
        <v>17</v>
      </c>
      <c r="K5" s="8" t="s">
        <v>18</v>
      </c>
      <c r="P5" s="2" t="s">
        <v>38</v>
      </c>
      <c r="R5" s="21">
        <v>20</v>
      </c>
      <c r="S5" s="21">
        <f>R5+5</f>
        <v>25</v>
      </c>
      <c r="T5" s="21">
        <f t="shared" ref="T5:AB5" si="0">S5+5</f>
        <v>30</v>
      </c>
      <c r="U5" s="21">
        <f t="shared" si="0"/>
        <v>35</v>
      </c>
      <c r="V5" s="21">
        <f t="shared" si="0"/>
        <v>40</v>
      </c>
      <c r="W5" s="21">
        <f t="shared" si="0"/>
        <v>45</v>
      </c>
      <c r="X5" s="21">
        <f t="shared" si="0"/>
        <v>50</v>
      </c>
      <c r="Y5" s="21">
        <f t="shared" si="0"/>
        <v>55</v>
      </c>
      <c r="Z5" s="21">
        <f t="shared" si="0"/>
        <v>60</v>
      </c>
      <c r="AA5" s="21">
        <f t="shared" si="0"/>
        <v>65</v>
      </c>
      <c r="AB5" s="21">
        <f t="shared" si="0"/>
        <v>70</v>
      </c>
    </row>
    <row r="6" spans="2:30" x14ac:dyDescent="0.2">
      <c r="B6" s="2">
        <f t="shared" ref="B6:B18" si="1">B7-1</f>
        <v>2001</v>
      </c>
      <c r="C6" s="7">
        <v>9896</v>
      </c>
      <c r="D6" s="4">
        <v>0.17</v>
      </c>
      <c r="E6" s="25">
        <v>7.5</v>
      </c>
      <c r="F6" s="7"/>
      <c r="G6" s="7"/>
      <c r="H6" s="7"/>
      <c r="I6" s="7"/>
      <c r="J6" s="2">
        <v>55</v>
      </c>
      <c r="K6" s="2">
        <v>0</v>
      </c>
      <c r="L6" s="9">
        <v>0.12</v>
      </c>
      <c r="M6" s="10"/>
      <c r="O6" s="11"/>
    </row>
    <row r="7" spans="2:30" x14ac:dyDescent="0.2">
      <c r="B7" s="2">
        <f t="shared" si="1"/>
        <v>2002</v>
      </c>
      <c r="C7" s="43">
        <v>10203</v>
      </c>
      <c r="D7" s="40">
        <v>0.17</v>
      </c>
      <c r="E7" s="37">
        <v>7.5</v>
      </c>
      <c r="F7" s="7"/>
      <c r="G7" s="7"/>
      <c r="H7" s="7"/>
      <c r="I7" s="7"/>
      <c r="J7" s="34">
        <v>55</v>
      </c>
      <c r="K7" s="34">
        <v>0</v>
      </c>
      <c r="L7" s="9">
        <v>0.12</v>
      </c>
      <c r="M7" s="10"/>
      <c r="O7" s="11"/>
    </row>
    <row r="8" spans="2:30" x14ac:dyDescent="0.2">
      <c r="B8" s="2">
        <f t="shared" si="1"/>
        <v>2003</v>
      </c>
      <c r="C8" s="43">
        <v>10571</v>
      </c>
      <c r="D8" s="40">
        <v>0.17</v>
      </c>
      <c r="E8" s="37">
        <v>7.5</v>
      </c>
      <c r="F8" s="7"/>
      <c r="G8" s="7"/>
      <c r="H8" s="7"/>
      <c r="I8" s="7"/>
      <c r="J8" s="34">
        <v>55</v>
      </c>
      <c r="K8" s="34">
        <v>0</v>
      </c>
      <c r="L8" s="9">
        <v>0.12</v>
      </c>
      <c r="M8" s="10"/>
      <c r="O8" s="11"/>
    </row>
    <row r="9" spans="2:30" x14ac:dyDescent="0.2">
      <c r="B9" s="2">
        <f t="shared" si="1"/>
        <v>2004</v>
      </c>
      <c r="C9" s="43">
        <v>10571</v>
      </c>
      <c r="D9" s="40">
        <v>0.17</v>
      </c>
      <c r="E9" s="37">
        <v>7.5</v>
      </c>
      <c r="F9" s="7">
        <v>145219</v>
      </c>
      <c r="G9" s="7">
        <v>24688</v>
      </c>
      <c r="H9" s="7"/>
      <c r="I9" s="7"/>
      <c r="J9" s="34">
        <v>55</v>
      </c>
      <c r="K9" s="34">
        <v>0</v>
      </c>
      <c r="L9" s="9">
        <v>0.12</v>
      </c>
      <c r="M9" s="10">
        <v>10799</v>
      </c>
      <c r="O9" s="29">
        <v>155790</v>
      </c>
      <c r="P9" s="15"/>
    </row>
    <row r="10" spans="2:30" x14ac:dyDescent="0.2">
      <c r="B10" s="2">
        <f t="shared" si="1"/>
        <v>2005</v>
      </c>
      <c r="C10" s="43">
        <v>10719</v>
      </c>
      <c r="D10" s="40">
        <v>0.17</v>
      </c>
      <c r="E10" s="37">
        <v>7.5</v>
      </c>
      <c r="F10" s="7">
        <v>147253</v>
      </c>
      <c r="G10" s="7">
        <v>25034</v>
      </c>
      <c r="H10" s="7"/>
      <c r="I10" s="7"/>
      <c r="J10" s="34">
        <v>55</v>
      </c>
      <c r="K10" s="34">
        <v>0</v>
      </c>
      <c r="L10" s="9">
        <v>0.12</v>
      </c>
      <c r="M10" s="10">
        <v>10951</v>
      </c>
      <c r="O10" s="29">
        <v>157972</v>
      </c>
      <c r="P10" s="44">
        <v>0.17</v>
      </c>
    </row>
    <row r="11" spans="2:30" x14ac:dyDescent="0.2">
      <c r="B11" s="2">
        <f t="shared" si="1"/>
        <v>2006</v>
      </c>
      <c r="C11" s="43">
        <v>10816</v>
      </c>
      <c r="D11" s="40">
        <v>0.17</v>
      </c>
      <c r="E11" s="37">
        <v>7.5</v>
      </c>
      <c r="F11" s="7">
        <v>148579</v>
      </c>
      <c r="G11" s="7">
        <v>25259</v>
      </c>
      <c r="H11" s="7"/>
      <c r="I11" s="7"/>
      <c r="J11" s="34">
        <v>55</v>
      </c>
      <c r="K11" s="34">
        <v>0</v>
      </c>
      <c r="L11" s="9">
        <v>0.12</v>
      </c>
      <c r="M11" s="10">
        <v>11050</v>
      </c>
      <c r="O11" s="29">
        <v>159395</v>
      </c>
      <c r="P11" s="9">
        <f>P10</f>
        <v>0.17</v>
      </c>
    </row>
    <row r="12" spans="2:30" x14ac:dyDescent="0.2">
      <c r="B12" s="2">
        <f t="shared" si="1"/>
        <v>2007</v>
      </c>
      <c r="C12" s="43">
        <v>10990</v>
      </c>
      <c r="D12" s="40">
        <v>0.17</v>
      </c>
      <c r="E12" s="37">
        <v>7.5</v>
      </c>
      <c r="F12" s="7">
        <v>150957</v>
      </c>
      <c r="G12" s="7">
        <v>25663</v>
      </c>
      <c r="H12" s="43">
        <v>6492</v>
      </c>
      <c r="I12" s="43">
        <v>12823</v>
      </c>
      <c r="J12" s="34">
        <v>55</v>
      </c>
      <c r="K12" s="34">
        <v>0</v>
      </c>
      <c r="L12" s="9">
        <v>0.12</v>
      </c>
      <c r="M12" s="10">
        <v>11227</v>
      </c>
      <c r="O12" s="29">
        <v>161947</v>
      </c>
      <c r="P12" s="9">
        <f t="shared" ref="P12:P35" si="2">P11</f>
        <v>0.17</v>
      </c>
    </row>
    <row r="13" spans="2:30" x14ac:dyDescent="0.2">
      <c r="B13" s="2">
        <f t="shared" si="1"/>
        <v>2008</v>
      </c>
      <c r="C13" s="43">
        <v>11155</v>
      </c>
      <c r="D13" s="40">
        <v>0.17</v>
      </c>
      <c r="E13" s="37">
        <v>7.5</v>
      </c>
      <c r="F13" s="7">
        <v>104806</v>
      </c>
      <c r="G13" s="7">
        <v>17818</v>
      </c>
      <c r="H13" s="43">
        <v>6590</v>
      </c>
      <c r="I13" s="43">
        <v>13016</v>
      </c>
      <c r="J13" s="34">
        <v>55</v>
      </c>
      <c r="K13" s="34">
        <v>0</v>
      </c>
      <c r="L13" s="9">
        <v>0.12</v>
      </c>
      <c r="M13" s="10">
        <v>11396</v>
      </c>
      <c r="O13" s="29">
        <v>115961</v>
      </c>
      <c r="P13" s="9">
        <f t="shared" si="2"/>
        <v>0.17</v>
      </c>
    </row>
    <row r="14" spans="2:30" x14ac:dyDescent="0.2">
      <c r="B14" s="2">
        <f t="shared" si="1"/>
        <v>2009</v>
      </c>
      <c r="C14" s="43">
        <v>11345</v>
      </c>
      <c r="D14" s="40">
        <v>0.17</v>
      </c>
      <c r="E14" s="37">
        <v>7.5</v>
      </c>
      <c r="F14" s="7">
        <v>155827</v>
      </c>
      <c r="G14" s="7">
        <v>26491</v>
      </c>
      <c r="H14" s="43">
        <v>6703</v>
      </c>
      <c r="I14" s="43">
        <v>13238</v>
      </c>
      <c r="J14" s="34">
        <v>55</v>
      </c>
      <c r="K14" s="34">
        <v>0</v>
      </c>
      <c r="L14" s="9">
        <v>0.12</v>
      </c>
      <c r="M14" s="10">
        <v>11590</v>
      </c>
      <c r="O14" s="29">
        <v>167172</v>
      </c>
      <c r="P14" s="9">
        <f t="shared" si="2"/>
        <v>0.17</v>
      </c>
    </row>
    <row r="15" spans="2:30" x14ac:dyDescent="0.2">
      <c r="B15" s="2">
        <f t="shared" si="1"/>
        <v>2010</v>
      </c>
      <c r="C15" s="43">
        <v>11561</v>
      </c>
      <c r="D15" s="40">
        <v>0.17</v>
      </c>
      <c r="E15" s="37">
        <v>7.5</v>
      </c>
      <c r="F15" s="7">
        <v>158788</v>
      </c>
      <c r="G15" s="7">
        <v>26994</v>
      </c>
      <c r="H15" s="43">
        <v>6831</v>
      </c>
      <c r="I15" s="43">
        <v>13490</v>
      </c>
      <c r="J15" s="34">
        <v>55</v>
      </c>
      <c r="K15" s="34">
        <v>0</v>
      </c>
      <c r="L15" s="9">
        <v>0.12</v>
      </c>
      <c r="M15" s="10">
        <v>11811</v>
      </c>
      <c r="O15" s="29">
        <v>170349</v>
      </c>
      <c r="P15" s="9">
        <f t="shared" si="2"/>
        <v>0.17</v>
      </c>
    </row>
    <row r="16" spans="2:30" x14ac:dyDescent="0.2">
      <c r="B16" s="2">
        <f t="shared" si="1"/>
        <v>2011</v>
      </c>
      <c r="C16" s="43">
        <v>11631</v>
      </c>
      <c r="D16" s="40">
        <v>0.17</v>
      </c>
      <c r="E16" s="37">
        <v>7.5</v>
      </c>
      <c r="F16" s="7">
        <v>159741</v>
      </c>
      <c r="G16" s="7">
        <v>27156</v>
      </c>
      <c r="H16" s="43">
        <v>6872</v>
      </c>
      <c r="I16" s="43">
        <v>13571</v>
      </c>
      <c r="J16" s="34">
        <v>55</v>
      </c>
      <c r="K16" s="34">
        <v>0</v>
      </c>
      <c r="L16" s="9">
        <v>0.12</v>
      </c>
      <c r="M16" s="10">
        <v>11882</v>
      </c>
      <c r="O16" s="29">
        <v>171372</v>
      </c>
      <c r="P16" s="9">
        <f t="shared" si="2"/>
        <v>0.17</v>
      </c>
    </row>
    <row r="17" spans="1:30" x14ac:dyDescent="0.2">
      <c r="B17" s="2">
        <f t="shared" si="1"/>
        <v>2012</v>
      </c>
      <c r="C17" s="43">
        <v>11829</v>
      </c>
      <c r="D17" s="40">
        <v>0.17</v>
      </c>
      <c r="E17" s="37">
        <v>7.5</v>
      </c>
      <c r="F17" s="7">
        <v>162457</v>
      </c>
      <c r="G17" s="7">
        <v>27618</v>
      </c>
      <c r="H17" s="43">
        <v>6989</v>
      </c>
      <c r="I17" s="43">
        <v>13802</v>
      </c>
      <c r="J17" s="34">
        <v>55</v>
      </c>
      <c r="K17" s="34">
        <v>0</v>
      </c>
      <c r="L17" s="9">
        <v>0.12</v>
      </c>
      <c r="M17" s="10">
        <v>9542</v>
      </c>
      <c r="O17" s="29">
        <v>174286</v>
      </c>
      <c r="P17" s="9">
        <f t="shared" si="2"/>
        <v>0.17</v>
      </c>
    </row>
    <row r="18" spans="1:30" x14ac:dyDescent="0.2">
      <c r="B18" s="2">
        <f t="shared" si="1"/>
        <v>2013</v>
      </c>
      <c r="C18" s="43">
        <v>11829</v>
      </c>
      <c r="D18" s="40">
        <v>0.17</v>
      </c>
      <c r="E18" s="37">
        <v>7.5</v>
      </c>
      <c r="F18" s="7">
        <v>162457</v>
      </c>
      <c r="G18" s="7">
        <v>27618</v>
      </c>
      <c r="H18" s="43">
        <v>6989</v>
      </c>
      <c r="I18" s="43">
        <v>13802</v>
      </c>
      <c r="J18" s="34">
        <v>55</v>
      </c>
      <c r="K18" s="34">
        <v>0</v>
      </c>
      <c r="L18" s="9">
        <v>0.12</v>
      </c>
      <c r="M18" s="10">
        <v>9542</v>
      </c>
      <c r="O18" s="29">
        <v>174286</v>
      </c>
      <c r="P18" s="9">
        <f t="shared" si="2"/>
        <v>0.17</v>
      </c>
    </row>
    <row r="19" spans="1:30" x14ac:dyDescent="0.2">
      <c r="B19" s="2">
        <f>B20-1</f>
        <v>2014</v>
      </c>
      <c r="C19" s="43">
        <v>11829</v>
      </c>
      <c r="D19" s="40">
        <v>0.155</v>
      </c>
      <c r="E19" s="37">
        <v>7.2</v>
      </c>
      <c r="F19" s="7">
        <v>162457</v>
      </c>
      <c r="G19" s="7">
        <v>25181</v>
      </c>
      <c r="H19" s="43">
        <v>6989</v>
      </c>
      <c r="I19" s="43">
        <v>13802</v>
      </c>
      <c r="J19" s="34">
        <v>55</v>
      </c>
      <c r="K19" s="34">
        <v>0</v>
      </c>
      <c r="L19" s="9">
        <v>0.109</v>
      </c>
      <c r="M19" s="10">
        <v>9542</v>
      </c>
      <c r="O19" s="29">
        <v>174286</v>
      </c>
      <c r="P19" s="9">
        <f t="shared" si="2"/>
        <v>0.17</v>
      </c>
    </row>
    <row r="20" spans="1:30" x14ac:dyDescent="0.2">
      <c r="B20" s="2">
        <v>2015</v>
      </c>
      <c r="C20" s="43">
        <v>11936</v>
      </c>
      <c r="D20" s="40">
        <v>0.13800000000000001</v>
      </c>
      <c r="E20" s="37">
        <v>6.5</v>
      </c>
      <c r="F20" s="17">
        <f t="shared" ref="F20:F29" si="3">O20-C20</f>
        <v>88064</v>
      </c>
      <c r="G20" s="7">
        <v>12153</v>
      </c>
      <c r="H20" s="43">
        <v>7052</v>
      </c>
      <c r="I20" s="43">
        <v>13927</v>
      </c>
      <c r="J20" s="34">
        <v>55</v>
      </c>
      <c r="K20" s="34">
        <v>3</v>
      </c>
      <c r="L20" s="9">
        <v>9.8000000000000004E-2</v>
      </c>
      <c r="M20" s="10">
        <v>8631</v>
      </c>
      <c r="O20" s="29">
        <v>100000</v>
      </c>
      <c r="P20" s="9">
        <f t="shared" si="2"/>
        <v>0.17</v>
      </c>
      <c r="R20" s="44">
        <v>2.3E-2</v>
      </c>
      <c r="S20" s="44">
        <v>2.7E-2</v>
      </c>
      <c r="T20" s="44">
        <v>3.3000000000000002E-2</v>
      </c>
      <c r="U20" s="44">
        <v>3.9E-2</v>
      </c>
      <c r="V20" s="44">
        <v>4.7E-2</v>
      </c>
      <c r="W20" s="44">
        <v>5.7000000000000002E-2</v>
      </c>
      <c r="X20" s="44">
        <v>6.8000000000000005E-2</v>
      </c>
      <c r="Y20" s="44">
        <v>8.3000000000000004E-2</v>
      </c>
      <c r="Z20" s="46">
        <v>9.9000000000000005E-2</v>
      </c>
      <c r="AA20" s="44">
        <v>0.11899999999999999</v>
      </c>
      <c r="AB20" s="44">
        <v>0.13500000000000001</v>
      </c>
    </row>
    <row r="21" spans="1:30" x14ac:dyDescent="0.2">
      <c r="B21">
        <v>2016</v>
      </c>
      <c r="C21" s="31">
        <v>11996</v>
      </c>
      <c r="D21" s="41">
        <v>0.13800000000000001</v>
      </c>
      <c r="E21" s="38">
        <v>6.5</v>
      </c>
      <c r="F21" s="17">
        <f t="shared" si="3"/>
        <v>89523</v>
      </c>
      <c r="G21" s="17">
        <v>12355</v>
      </c>
      <c r="H21" s="31">
        <v>7088</v>
      </c>
      <c r="I21" s="31">
        <v>13997</v>
      </c>
      <c r="J21" s="35">
        <v>55</v>
      </c>
      <c r="K21" s="35">
        <v>6</v>
      </c>
      <c r="L21" s="19">
        <v>9.8000000000000004E-2</v>
      </c>
      <c r="M21" s="20">
        <v>8774</v>
      </c>
      <c r="O21" s="29">
        <v>101519</v>
      </c>
      <c r="P21" s="9">
        <f t="shared" si="2"/>
        <v>0.17</v>
      </c>
      <c r="Q21" s="15"/>
      <c r="R21" s="45">
        <f>R20</f>
        <v>2.3E-2</v>
      </c>
      <c r="S21" s="45">
        <f t="shared" ref="S21:AB22" si="4">S20</f>
        <v>2.7E-2</v>
      </c>
      <c r="T21" s="45">
        <f t="shared" si="4"/>
        <v>3.3000000000000002E-2</v>
      </c>
      <c r="U21" s="45">
        <f t="shared" si="4"/>
        <v>3.9E-2</v>
      </c>
      <c r="V21" s="45">
        <f t="shared" si="4"/>
        <v>4.7E-2</v>
      </c>
      <c r="W21" s="45">
        <f t="shared" si="4"/>
        <v>5.7000000000000002E-2</v>
      </c>
      <c r="X21" s="45">
        <f t="shared" si="4"/>
        <v>6.8000000000000005E-2</v>
      </c>
      <c r="Y21" s="45">
        <f t="shared" si="4"/>
        <v>8.3000000000000004E-2</v>
      </c>
      <c r="Z21" s="45">
        <v>9.9000000000000005E-2</v>
      </c>
      <c r="AA21" s="45">
        <f t="shared" si="4"/>
        <v>0.11899999999999999</v>
      </c>
      <c r="AB21" s="45">
        <f t="shared" si="4"/>
        <v>0.13500000000000001</v>
      </c>
      <c r="AC21" s="15"/>
      <c r="AD21" s="2" t="s">
        <v>31</v>
      </c>
    </row>
    <row r="22" spans="1:30" customFormat="1" x14ac:dyDescent="0.2">
      <c r="A22" s="2"/>
      <c r="B22">
        <v>2017</v>
      </c>
      <c r="C22" s="31">
        <v>12032</v>
      </c>
      <c r="D22" s="41">
        <v>0.13800000000000001</v>
      </c>
      <c r="E22" s="38">
        <v>6.5</v>
      </c>
      <c r="F22" s="17">
        <f t="shared" si="3"/>
        <v>91285</v>
      </c>
      <c r="G22" s="17">
        <v>12598</v>
      </c>
      <c r="H22" s="31">
        <v>7110</v>
      </c>
      <c r="I22" s="31">
        <v>14039</v>
      </c>
      <c r="J22" s="35">
        <v>55</v>
      </c>
      <c r="K22" s="35">
        <v>9</v>
      </c>
      <c r="L22" s="19">
        <v>9.8000000000000004E-2</v>
      </c>
      <c r="M22" s="20">
        <v>8946</v>
      </c>
      <c r="O22" s="30">
        <v>103317</v>
      </c>
      <c r="P22" s="9">
        <f t="shared" si="2"/>
        <v>0.17</v>
      </c>
      <c r="R22" s="45">
        <f>R21</f>
        <v>2.3E-2</v>
      </c>
      <c r="S22" s="45">
        <f t="shared" si="4"/>
        <v>2.7E-2</v>
      </c>
      <c r="T22" s="45">
        <f t="shared" si="4"/>
        <v>3.3000000000000002E-2</v>
      </c>
      <c r="U22" s="45">
        <f t="shared" si="4"/>
        <v>3.9E-2</v>
      </c>
      <c r="V22" s="45">
        <f t="shared" si="4"/>
        <v>4.7E-2</v>
      </c>
      <c r="W22" s="45">
        <f t="shared" si="4"/>
        <v>5.7000000000000002E-2</v>
      </c>
      <c r="X22" s="45">
        <f t="shared" si="4"/>
        <v>6.8000000000000005E-2</v>
      </c>
      <c r="Y22" s="45">
        <f t="shared" si="4"/>
        <v>8.3000000000000004E-2</v>
      </c>
      <c r="Z22" s="45">
        <v>9.9000000000000005E-2</v>
      </c>
      <c r="AA22" s="45">
        <f t="shared" si="4"/>
        <v>0.11899999999999999</v>
      </c>
      <c r="AB22" s="45">
        <f t="shared" si="4"/>
        <v>0.13500000000000001</v>
      </c>
      <c r="AD22" t="s">
        <v>31</v>
      </c>
    </row>
    <row r="23" spans="1:30" x14ac:dyDescent="0.2">
      <c r="B23">
        <v>2018</v>
      </c>
      <c r="C23" s="31">
        <v>12129</v>
      </c>
      <c r="D23" s="41">
        <v>0.13300000000000001</v>
      </c>
      <c r="E23" s="38">
        <v>6.27</v>
      </c>
      <c r="F23" s="17">
        <f t="shared" si="3"/>
        <v>92946</v>
      </c>
      <c r="G23" s="17">
        <f>ROUNDUP(D23*(O23-C23),0)</f>
        <v>12362</v>
      </c>
      <c r="H23" s="31">
        <v>7167</v>
      </c>
      <c r="I23" s="31">
        <v>14152</v>
      </c>
      <c r="J23" s="35">
        <v>56</v>
      </c>
      <c r="K23" s="35">
        <v>0</v>
      </c>
      <c r="L23" s="18">
        <v>9.4399999999999998E-2</v>
      </c>
      <c r="M23" s="20">
        <v>8775</v>
      </c>
      <c r="N23"/>
      <c r="O23" s="30">
        <v>105075</v>
      </c>
      <c r="P23" s="9">
        <f t="shared" si="2"/>
        <v>0.17</v>
      </c>
      <c r="R23" s="45">
        <f t="shared" ref="R23:Y25" si="5">R22</f>
        <v>2.3E-2</v>
      </c>
      <c r="S23" s="45">
        <f t="shared" si="5"/>
        <v>2.7E-2</v>
      </c>
      <c r="T23" s="45">
        <f t="shared" si="5"/>
        <v>3.3000000000000002E-2</v>
      </c>
      <c r="U23" s="45">
        <f t="shared" si="5"/>
        <v>3.9E-2</v>
      </c>
      <c r="V23" s="45">
        <f t="shared" si="5"/>
        <v>4.7E-2</v>
      </c>
      <c r="W23" s="45">
        <f t="shared" si="5"/>
        <v>5.7000000000000002E-2</v>
      </c>
      <c r="X23" s="45">
        <f t="shared" si="5"/>
        <v>6.8000000000000005E-2</v>
      </c>
      <c r="Y23" s="45">
        <f t="shared" si="5"/>
        <v>8.3000000000000004E-2</v>
      </c>
      <c r="Z23" s="45">
        <v>9.9000000000000005E-2</v>
      </c>
      <c r="AA23" s="45">
        <f t="shared" ref="AA23:AB29" si="6">AA22</f>
        <v>0.11899999999999999</v>
      </c>
      <c r="AB23" s="45">
        <f t="shared" si="6"/>
        <v>0.13500000000000001</v>
      </c>
      <c r="AD23" s="2" t="s">
        <v>31</v>
      </c>
    </row>
    <row r="24" spans="1:30" x14ac:dyDescent="0.2">
      <c r="B24">
        <v>2019</v>
      </c>
      <c r="C24" s="31">
        <v>12275</v>
      </c>
      <c r="D24" s="41">
        <f t="shared" ref="D24:E29" si="7">D23</f>
        <v>0.13300000000000001</v>
      </c>
      <c r="E24" s="38">
        <f t="shared" si="7"/>
        <v>6.27</v>
      </c>
      <c r="F24" s="17">
        <f t="shared" si="3"/>
        <v>95318</v>
      </c>
      <c r="G24" s="17">
        <f>ROUNDUP(D24*(O24-C24),0)</f>
        <v>12678</v>
      </c>
      <c r="H24" s="31">
        <v>7254</v>
      </c>
      <c r="I24" s="31">
        <v>14322</v>
      </c>
      <c r="J24" s="35">
        <v>56</v>
      </c>
      <c r="K24" s="35">
        <v>4</v>
      </c>
      <c r="L24" s="18">
        <v>9.4399999999999998E-2</v>
      </c>
      <c r="M24" s="20">
        <v>8999</v>
      </c>
      <c r="O24" s="31">
        <v>107593</v>
      </c>
      <c r="P24" s="9">
        <f t="shared" si="2"/>
        <v>0.17</v>
      </c>
      <c r="R24" s="45">
        <f t="shared" si="5"/>
        <v>2.3E-2</v>
      </c>
      <c r="S24" s="45">
        <f t="shared" si="5"/>
        <v>2.7E-2</v>
      </c>
      <c r="T24" s="45">
        <f t="shared" si="5"/>
        <v>3.3000000000000002E-2</v>
      </c>
      <c r="U24" s="45">
        <f t="shared" si="5"/>
        <v>3.9E-2</v>
      </c>
      <c r="V24" s="45">
        <f t="shared" si="5"/>
        <v>4.7E-2</v>
      </c>
      <c r="W24" s="45">
        <f t="shared" si="5"/>
        <v>5.7000000000000002E-2</v>
      </c>
      <c r="X24" s="45">
        <f t="shared" si="5"/>
        <v>6.8000000000000005E-2</v>
      </c>
      <c r="Y24" s="45">
        <f t="shared" si="5"/>
        <v>8.3000000000000004E-2</v>
      </c>
      <c r="Z24" s="45">
        <v>9.9000000000000005E-2</v>
      </c>
      <c r="AA24" s="45">
        <f t="shared" si="6"/>
        <v>0.11899999999999999</v>
      </c>
      <c r="AB24" s="45">
        <f t="shared" si="6"/>
        <v>0.13500000000000001</v>
      </c>
      <c r="AD24" s="16" t="s">
        <v>31</v>
      </c>
    </row>
    <row r="25" spans="1:30" x14ac:dyDescent="0.2">
      <c r="B25">
        <v>2020</v>
      </c>
      <c r="C25" s="32">
        <v>12472</v>
      </c>
      <c r="D25" s="41">
        <f t="shared" si="7"/>
        <v>0.13300000000000001</v>
      </c>
      <c r="E25" s="38">
        <f t="shared" si="7"/>
        <v>6.27</v>
      </c>
      <c r="F25" s="26">
        <f t="shared" si="3"/>
        <v>97639</v>
      </c>
      <c r="G25" s="26">
        <v>12986</v>
      </c>
      <c r="H25" s="32">
        <v>7371</v>
      </c>
      <c r="I25" s="32">
        <v>14552</v>
      </c>
      <c r="J25" s="35">
        <v>56</v>
      </c>
      <c r="K25" s="35">
        <v>4</v>
      </c>
      <c r="L25" s="18">
        <v>9.4399999999999998E-2</v>
      </c>
      <c r="M25" s="28">
        <v>9218</v>
      </c>
      <c r="N25"/>
      <c r="O25" s="32">
        <v>110111</v>
      </c>
      <c r="P25" s="9">
        <f t="shared" si="2"/>
        <v>0.17</v>
      </c>
      <c r="R25" s="45">
        <f t="shared" si="5"/>
        <v>2.3E-2</v>
      </c>
      <c r="S25" s="45">
        <f t="shared" si="5"/>
        <v>2.7E-2</v>
      </c>
      <c r="T25" s="45">
        <f t="shared" si="5"/>
        <v>3.3000000000000002E-2</v>
      </c>
      <c r="U25" s="45">
        <f t="shared" si="5"/>
        <v>3.9E-2</v>
      </c>
      <c r="V25" s="45">
        <f t="shared" si="5"/>
        <v>4.7E-2</v>
      </c>
      <c r="W25" s="45">
        <f t="shared" si="5"/>
        <v>5.7000000000000002E-2</v>
      </c>
      <c r="X25" s="45">
        <f t="shared" si="5"/>
        <v>6.8000000000000005E-2</v>
      </c>
      <c r="Y25" s="45">
        <f t="shared" si="5"/>
        <v>8.3000000000000004E-2</v>
      </c>
      <c r="Z25" s="45">
        <v>9.9000000000000005E-2</v>
      </c>
      <c r="AA25" s="45">
        <f t="shared" si="6"/>
        <v>0.11899999999999999</v>
      </c>
      <c r="AB25" s="45">
        <f t="shared" si="6"/>
        <v>0.13500000000000001</v>
      </c>
      <c r="AD25" s="16" t="s">
        <v>31</v>
      </c>
    </row>
    <row r="26" spans="1:30" x14ac:dyDescent="0.2">
      <c r="B26">
        <v>2021</v>
      </c>
      <c r="C26" s="32">
        <v>12672</v>
      </c>
      <c r="D26" s="41">
        <f t="shared" si="7"/>
        <v>0.13300000000000001</v>
      </c>
      <c r="E26" s="38">
        <f t="shared" si="7"/>
        <v>6.27</v>
      </c>
      <c r="F26" s="17">
        <f t="shared" si="3"/>
        <v>99517</v>
      </c>
      <c r="G26" s="26">
        <f>ROUNDUP(D26*(O26-C26),0)</f>
        <v>13236</v>
      </c>
      <c r="H26" s="32">
        <v>7489</v>
      </c>
      <c r="I26" s="32">
        <v>14785</v>
      </c>
      <c r="J26" s="35">
        <v>56</v>
      </c>
      <c r="K26" s="35">
        <v>4</v>
      </c>
      <c r="L26" s="18">
        <v>9.4399999999999998E-2</v>
      </c>
      <c r="M26" s="28">
        <v>9395</v>
      </c>
      <c r="O26" s="32">
        <v>112189</v>
      </c>
      <c r="P26" s="9">
        <f t="shared" si="2"/>
        <v>0.17</v>
      </c>
      <c r="R26" s="45">
        <f t="shared" ref="R26:Y29" si="8">R25</f>
        <v>2.3E-2</v>
      </c>
      <c r="S26" s="45">
        <f t="shared" si="8"/>
        <v>2.7E-2</v>
      </c>
      <c r="T26" s="45">
        <f t="shared" si="8"/>
        <v>3.3000000000000002E-2</v>
      </c>
      <c r="U26" s="45">
        <f t="shared" si="8"/>
        <v>3.9E-2</v>
      </c>
      <c r="V26" s="45">
        <f t="shared" si="8"/>
        <v>4.7E-2</v>
      </c>
      <c r="W26" s="45">
        <f t="shared" si="8"/>
        <v>5.7000000000000002E-2</v>
      </c>
      <c r="X26" s="45">
        <f t="shared" si="8"/>
        <v>6.8000000000000005E-2</v>
      </c>
      <c r="Y26" s="45">
        <f t="shared" si="8"/>
        <v>8.3000000000000004E-2</v>
      </c>
      <c r="Z26" s="45">
        <v>9.9000000000000005E-2</v>
      </c>
      <c r="AA26" s="45">
        <f t="shared" si="6"/>
        <v>0.11899999999999999</v>
      </c>
      <c r="AB26" s="45">
        <f t="shared" si="6"/>
        <v>0.13500000000000001</v>
      </c>
      <c r="AD26" s="16" t="s">
        <v>31</v>
      </c>
    </row>
    <row r="27" spans="1:30" x14ac:dyDescent="0.2">
      <c r="B27">
        <v>2022</v>
      </c>
      <c r="C27" s="32">
        <v>12837</v>
      </c>
      <c r="D27" s="41">
        <f t="shared" si="7"/>
        <v>0.13300000000000001</v>
      </c>
      <c r="E27" s="38">
        <f t="shared" si="7"/>
        <v>6.27</v>
      </c>
      <c r="F27" s="26">
        <f t="shared" si="3"/>
        <v>102029</v>
      </c>
      <c r="G27" s="26">
        <f t="shared" ref="G27:G35" si="9">ROUNDUP(D27*(O27-C27),0)</f>
        <v>13570</v>
      </c>
      <c r="H27" s="32">
        <v>7587</v>
      </c>
      <c r="I27" s="32">
        <v>14978</v>
      </c>
      <c r="J27" s="35">
        <v>56</v>
      </c>
      <c r="K27" s="35">
        <v>4</v>
      </c>
      <c r="L27" s="18">
        <v>9.4399999999999998E-2</v>
      </c>
      <c r="M27" s="28">
        <v>9632</v>
      </c>
      <c r="N27"/>
      <c r="O27" s="32">
        <v>114866</v>
      </c>
      <c r="P27" s="9">
        <f t="shared" si="2"/>
        <v>0.17</v>
      </c>
      <c r="Q27"/>
      <c r="R27" s="45">
        <f t="shared" si="8"/>
        <v>2.3E-2</v>
      </c>
      <c r="S27" s="45">
        <f t="shared" si="8"/>
        <v>2.7E-2</v>
      </c>
      <c r="T27" s="45">
        <f t="shared" si="8"/>
        <v>3.3000000000000002E-2</v>
      </c>
      <c r="U27" s="45">
        <f t="shared" si="8"/>
        <v>3.9E-2</v>
      </c>
      <c r="V27" s="45">
        <f t="shared" si="8"/>
        <v>4.7E-2</v>
      </c>
      <c r="W27" s="45">
        <f t="shared" si="8"/>
        <v>5.7000000000000002E-2</v>
      </c>
      <c r="X27" s="45">
        <f t="shared" si="8"/>
        <v>6.8000000000000005E-2</v>
      </c>
      <c r="Y27" s="45">
        <f t="shared" si="8"/>
        <v>8.3000000000000004E-2</v>
      </c>
      <c r="Z27" s="45">
        <v>9.9000000000000005E-2</v>
      </c>
      <c r="AA27" s="45">
        <f t="shared" si="6"/>
        <v>0.11899999999999999</v>
      </c>
      <c r="AB27" s="45">
        <f t="shared" si="6"/>
        <v>0.13500000000000001</v>
      </c>
      <c r="AD27" s="16" t="s">
        <v>31</v>
      </c>
    </row>
    <row r="28" spans="1:30" x14ac:dyDescent="0.2">
      <c r="B28">
        <v>2023</v>
      </c>
      <c r="C28" s="32">
        <v>13646</v>
      </c>
      <c r="D28" s="41">
        <f t="shared" si="7"/>
        <v>0.13300000000000001</v>
      </c>
      <c r="E28" s="38">
        <f t="shared" si="7"/>
        <v>6.27</v>
      </c>
      <c r="F28" s="26">
        <f t="shared" si="3"/>
        <v>115164</v>
      </c>
      <c r="G28" s="26">
        <f t="shared" si="9"/>
        <v>15317</v>
      </c>
      <c r="H28" s="32">
        <v>8065</v>
      </c>
      <c r="I28" s="32">
        <v>15922</v>
      </c>
      <c r="J28" s="35">
        <v>56</v>
      </c>
      <c r="K28" s="35">
        <v>10</v>
      </c>
      <c r="L28" s="18">
        <v>9.4399999999999998E-2</v>
      </c>
      <c r="M28" s="28">
        <f t="shared" ref="M28:M35" si="10">M27</f>
        <v>9632</v>
      </c>
      <c r="N28"/>
      <c r="O28" s="32">
        <v>128810</v>
      </c>
      <c r="P28" s="19">
        <f t="shared" si="2"/>
        <v>0.17</v>
      </c>
      <c r="Q28"/>
      <c r="R28" s="212">
        <f t="shared" si="8"/>
        <v>2.3E-2</v>
      </c>
      <c r="S28" s="45">
        <f t="shared" si="8"/>
        <v>2.7E-2</v>
      </c>
      <c r="T28" s="45">
        <f t="shared" si="8"/>
        <v>3.3000000000000002E-2</v>
      </c>
      <c r="U28" s="45">
        <f t="shared" si="8"/>
        <v>3.9E-2</v>
      </c>
      <c r="V28" s="45">
        <f t="shared" si="8"/>
        <v>4.7E-2</v>
      </c>
      <c r="W28" s="45">
        <f t="shared" si="8"/>
        <v>5.7000000000000002E-2</v>
      </c>
      <c r="X28" s="45">
        <f t="shared" si="8"/>
        <v>6.8000000000000005E-2</v>
      </c>
      <c r="Y28" s="45">
        <f t="shared" si="8"/>
        <v>8.3000000000000004E-2</v>
      </c>
      <c r="Z28" s="45">
        <v>9.9000000000000005E-2</v>
      </c>
      <c r="AA28" s="45">
        <f t="shared" si="6"/>
        <v>0.11899999999999999</v>
      </c>
      <c r="AB28" s="45">
        <f t="shared" si="6"/>
        <v>0.13500000000000001</v>
      </c>
      <c r="AD28" s="16" t="s">
        <v>31</v>
      </c>
    </row>
    <row r="29" spans="1:30" x14ac:dyDescent="0.2">
      <c r="B29" s="12">
        <v>2024</v>
      </c>
      <c r="C29" s="33">
        <f>C28</f>
        <v>13646</v>
      </c>
      <c r="D29" s="42">
        <f t="shared" si="7"/>
        <v>0.13300000000000001</v>
      </c>
      <c r="E29" s="39">
        <f t="shared" si="7"/>
        <v>6.27</v>
      </c>
      <c r="F29" s="17">
        <f t="shared" si="3"/>
        <v>115164</v>
      </c>
      <c r="G29" s="26">
        <f t="shared" si="9"/>
        <v>15317</v>
      </c>
      <c r="H29" s="33">
        <f t="shared" ref="H29:I29" si="11">H28</f>
        <v>8065</v>
      </c>
      <c r="I29" s="33">
        <f t="shared" si="11"/>
        <v>15922</v>
      </c>
      <c r="J29" s="36">
        <v>57</v>
      </c>
      <c r="K29" s="36">
        <v>0</v>
      </c>
      <c r="L29" s="13">
        <v>9.4399999999999998E-2</v>
      </c>
      <c r="M29" s="14">
        <f t="shared" si="10"/>
        <v>9632</v>
      </c>
      <c r="O29" s="33">
        <f t="shared" ref="O29:O35" si="12">O28</f>
        <v>128810</v>
      </c>
      <c r="P29" s="47">
        <f t="shared" si="2"/>
        <v>0.17</v>
      </c>
      <c r="R29" s="45">
        <f t="shared" si="8"/>
        <v>2.3E-2</v>
      </c>
      <c r="S29" s="45">
        <f t="shared" si="8"/>
        <v>2.7E-2</v>
      </c>
      <c r="T29" s="45">
        <f t="shared" si="8"/>
        <v>3.3000000000000002E-2</v>
      </c>
      <c r="U29" s="45">
        <f t="shared" si="8"/>
        <v>3.9E-2</v>
      </c>
      <c r="V29" s="45">
        <f t="shared" si="8"/>
        <v>4.7E-2</v>
      </c>
      <c r="W29" s="45">
        <f t="shared" si="8"/>
        <v>5.7000000000000002E-2</v>
      </c>
      <c r="X29" s="45">
        <f t="shared" si="8"/>
        <v>6.8000000000000005E-2</v>
      </c>
      <c r="Y29" s="45">
        <f t="shared" si="8"/>
        <v>8.3000000000000004E-2</v>
      </c>
      <c r="Z29" s="45">
        <v>9.9000000000000005E-2</v>
      </c>
      <c r="AA29" s="45">
        <f t="shared" si="6"/>
        <v>0.11899999999999999</v>
      </c>
      <c r="AB29" s="45">
        <f t="shared" si="6"/>
        <v>0.13500000000000001</v>
      </c>
      <c r="AD29" s="16" t="s">
        <v>31</v>
      </c>
    </row>
    <row r="30" spans="1:30" x14ac:dyDescent="0.2">
      <c r="B30" s="12">
        <v>2025</v>
      </c>
      <c r="C30" s="33">
        <f t="shared" ref="C30:E35" si="13">C29</f>
        <v>13646</v>
      </c>
      <c r="D30" s="42">
        <f t="shared" si="13"/>
        <v>0.13300000000000001</v>
      </c>
      <c r="E30" s="39">
        <f t="shared" si="13"/>
        <v>6.27</v>
      </c>
      <c r="F30" s="17">
        <f t="shared" ref="F30:F35" si="14">O30-C30</f>
        <v>115164</v>
      </c>
      <c r="G30" s="26">
        <f t="shared" si="9"/>
        <v>15317</v>
      </c>
      <c r="H30" s="33">
        <f t="shared" ref="H30:I30" si="15">H29</f>
        <v>8065</v>
      </c>
      <c r="I30" s="33">
        <f t="shared" si="15"/>
        <v>15922</v>
      </c>
      <c r="J30" s="36">
        <v>57</v>
      </c>
      <c r="K30" s="36">
        <v>0</v>
      </c>
      <c r="L30" s="13">
        <v>9.4399999999999998E-2</v>
      </c>
      <c r="M30" s="14">
        <f t="shared" si="10"/>
        <v>9632</v>
      </c>
      <c r="O30" s="33">
        <f t="shared" si="12"/>
        <v>128810</v>
      </c>
      <c r="P30" s="47">
        <f t="shared" si="2"/>
        <v>0.17</v>
      </c>
      <c r="R30" s="45">
        <f t="shared" ref="R30:Y30" si="16">R29</f>
        <v>2.3E-2</v>
      </c>
      <c r="S30" s="45">
        <f t="shared" si="16"/>
        <v>2.7E-2</v>
      </c>
      <c r="T30" s="45">
        <f t="shared" si="16"/>
        <v>3.3000000000000002E-2</v>
      </c>
      <c r="U30" s="45">
        <f t="shared" si="16"/>
        <v>3.9E-2</v>
      </c>
      <c r="V30" s="45">
        <f t="shared" si="16"/>
        <v>4.7E-2</v>
      </c>
      <c r="W30" s="45">
        <f t="shared" si="16"/>
        <v>5.7000000000000002E-2</v>
      </c>
      <c r="X30" s="45">
        <f t="shared" si="16"/>
        <v>6.8000000000000005E-2</v>
      </c>
      <c r="Y30" s="45">
        <f t="shared" si="16"/>
        <v>8.3000000000000004E-2</v>
      </c>
      <c r="Z30" s="45">
        <v>9.9000000000000005E-2</v>
      </c>
      <c r="AA30" s="45">
        <f t="shared" ref="AA30:AB30" si="17">AA29</f>
        <v>0.11899999999999999</v>
      </c>
      <c r="AB30" s="45">
        <f t="shared" si="17"/>
        <v>0.13500000000000001</v>
      </c>
      <c r="AD30" s="16" t="s">
        <v>46</v>
      </c>
    </row>
    <row r="31" spans="1:30" x14ac:dyDescent="0.2">
      <c r="B31" s="12">
        <v>2026</v>
      </c>
      <c r="C31" s="33">
        <f t="shared" si="13"/>
        <v>13646</v>
      </c>
      <c r="D31" s="42">
        <f t="shared" si="13"/>
        <v>0.13300000000000001</v>
      </c>
      <c r="E31" s="39">
        <f t="shared" si="13"/>
        <v>6.27</v>
      </c>
      <c r="F31" s="17">
        <f t="shared" si="14"/>
        <v>115164</v>
      </c>
      <c r="G31" s="26">
        <f t="shared" si="9"/>
        <v>15317</v>
      </c>
      <c r="H31" s="33">
        <f t="shared" ref="H31:I31" si="18">H30</f>
        <v>8065</v>
      </c>
      <c r="I31" s="33">
        <f t="shared" si="18"/>
        <v>15922</v>
      </c>
      <c r="J31" s="36">
        <v>57</v>
      </c>
      <c r="K31" s="36">
        <v>0</v>
      </c>
      <c r="L31" s="13">
        <v>9.4399999999999998E-2</v>
      </c>
      <c r="M31" s="14">
        <f t="shared" si="10"/>
        <v>9632</v>
      </c>
      <c r="O31" s="33">
        <f t="shared" si="12"/>
        <v>128810</v>
      </c>
      <c r="P31" s="47">
        <f t="shared" si="2"/>
        <v>0.17</v>
      </c>
      <c r="R31" s="45">
        <f t="shared" ref="R31:Y31" si="19">R30</f>
        <v>2.3E-2</v>
      </c>
      <c r="S31" s="45">
        <f t="shared" si="19"/>
        <v>2.7E-2</v>
      </c>
      <c r="T31" s="45">
        <f t="shared" si="19"/>
        <v>3.3000000000000002E-2</v>
      </c>
      <c r="U31" s="45">
        <f t="shared" si="19"/>
        <v>3.9E-2</v>
      </c>
      <c r="V31" s="45">
        <f t="shared" si="19"/>
        <v>4.7E-2</v>
      </c>
      <c r="W31" s="45">
        <f t="shared" si="19"/>
        <v>5.7000000000000002E-2</v>
      </c>
      <c r="X31" s="45">
        <f t="shared" si="19"/>
        <v>6.8000000000000005E-2</v>
      </c>
      <c r="Y31" s="45">
        <f t="shared" si="19"/>
        <v>8.3000000000000004E-2</v>
      </c>
      <c r="Z31" s="45">
        <v>9.9000000000000005E-2</v>
      </c>
      <c r="AA31" s="45">
        <f t="shared" ref="AA31:AB31" si="20">AA30</f>
        <v>0.11899999999999999</v>
      </c>
      <c r="AB31" s="45">
        <f t="shared" si="20"/>
        <v>0.13500000000000001</v>
      </c>
      <c r="AD31" s="16" t="s">
        <v>47</v>
      </c>
    </row>
    <row r="32" spans="1:30" x14ac:dyDescent="0.2">
      <c r="B32" s="12">
        <v>2027</v>
      </c>
      <c r="C32" s="33">
        <f t="shared" si="13"/>
        <v>13646</v>
      </c>
      <c r="D32" s="42">
        <f t="shared" si="13"/>
        <v>0.13300000000000001</v>
      </c>
      <c r="E32" s="39">
        <f t="shared" si="13"/>
        <v>6.27</v>
      </c>
      <c r="F32" s="17">
        <f t="shared" si="14"/>
        <v>115164</v>
      </c>
      <c r="G32" s="26">
        <f t="shared" si="9"/>
        <v>15317</v>
      </c>
      <c r="H32" s="33">
        <f t="shared" ref="H32:I32" si="21">H31</f>
        <v>8065</v>
      </c>
      <c r="I32" s="33">
        <f t="shared" si="21"/>
        <v>15922</v>
      </c>
      <c r="J32" s="36">
        <v>57</v>
      </c>
      <c r="K32" s="36">
        <v>0</v>
      </c>
      <c r="L32" s="13">
        <v>9.4399999999999998E-2</v>
      </c>
      <c r="M32" s="14">
        <f t="shared" si="10"/>
        <v>9632</v>
      </c>
      <c r="O32" s="33">
        <f t="shared" si="12"/>
        <v>128810</v>
      </c>
      <c r="P32" s="47">
        <f t="shared" si="2"/>
        <v>0.17</v>
      </c>
      <c r="R32" s="45">
        <f t="shared" ref="R32:Y32" si="22">R31</f>
        <v>2.3E-2</v>
      </c>
      <c r="S32" s="45">
        <f t="shared" si="22"/>
        <v>2.7E-2</v>
      </c>
      <c r="T32" s="45">
        <f t="shared" si="22"/>
        <v>3.3000000000000002E-2</v>
      </c>
      <c r="U32" s="45">
        <f t="shared" si="22"/>
        <v>3.9E-2</v>
      </c>
      <c r="V32" s="45">
        <f t="shared" si="22"/>
        <v>4.7E-2</v>
      </c>
      <c r="W32" s="45">
        <f t="shared" si="22"/>
        <v>5.7000000000000002E-2</v>
      </c>
      <c r="X32" s="45">
        <f t="shared" si="22"/>
        <v>6.8000000000000005E-2</v>
      </c>
      <c r="Y32" s="45">
        <f t="shared" si="22"/>
        <v>8.3000000000000004E-2</v>
      </c>
      <c r="Z32" s="45">
        <v>9.9000000000000005E-2</v>
      </c>
      <c r="AA32" s="45">
        <f t="shared" ref="AA32:AB32" si="23">AA31</f>
        <v>0.11899999999999999</v>
      </c>
      <c r="AB32" s="45">
        <f t="shared" si="23"/>
        <v>0.13500000000000001</v>
      </c>
      <c r="AD32" s="16" t="s">
        <v>48</v>
      </c>
    </row>
    <row r="33" spans="2:30" x14ac:dyDescent="0.2">
      <c r="B33" s="12">
        <v>2028</v>
      </c>
      <c r="C33" s="33">
        <f t="shared" si="13"/>
        <v>13646</v>
      </c>
      <c r="D33" s="42">
        <f t="shared" si="13"/>
        <v>0.13300000000000001</v>
      </c>
      <c r="E33" s="39">
        <f t="shared" si="13"/>
        <v>6.27</v>
      </c>
      <c r="F33" s="17">
        <f t="shared" si="14"/>
        <v>115164</v>
      </c>
      <c r="G33" s="26">
        <f t="shared" si="9"/>
        <v>15317</v>
      </c>
      <c r="H33" s="33">
        <f t="shared" ref="H33:I33" si="24">H32</f>
        <v>8065</v>
      </c>
      <c r="I33" s="33">
        <f t="shared" si="24"/>
        <v>15922</v>
      </c>
      <c r="J33" s="36">
        <v>57</v>
      </c>
      <c r="K33" s="36">
        <v>0</v>
      </c>
      <c r="L33" s="13">
        <v>9.4399999999999998E-2</v>
      </c>
      <c r="M33" s="14">
        <f t="shared" si="10"/>
        <v>9632</v>
      </c>
      <c r="O33" s="33">
        <f t="shared" si="12"/>
        <v>128810</v>
      </c>
      <c r="P33" s="47">
        <f t="shared" si="2"/>
        <v>0.17</v>
      </c>
      <c r="R33" s="45">
        <f t="shared" ref="R33:Y33" si="25">R32</f>
        <v>2.3E-2</v>
      </c>
      <c r="S33" s="45">
        <f t="shared" si="25"/>
        <v>2.7E-2</v>
      </c>
      <c r="T33" s="45">
        <f t="shared" si="25"/>
        <v>3.3000000000000002E-2</v>
      </c>
      <c r="U33" s="45">
        <f t="shared" si="25"/>
        <v>3.9E-2</v>
      </c>
      <c r="V33" s="45">
        <f t="shared" si="25"/>
        <v>4.7E-2</v>
      </c>
      <c r="W33" s="45">
        <f t="shared" si="25"/>
        <v>5.7000000000000002E-2</v>
      </c>
      <c r="X33" s="45">
        <f t="shared" si="25"/>
        <v>6.8000000000000005E-2</v>
      </c>
      <c r="Y33" s="45">
        <f t="shared" si="25"/>
        <v>8.3000000000000004E-2</v>
      </c>
      <c r="Z33" s="45">
        <v>9.9000000000000005E-2</v>
      </c>
      <c r="AA33" s="45">
        <f t="shared" ref="AA33:AB33" si="26">AA32</f>
        <v>0.11899999999999999</v>
      </c>
      <c r="AB33" s="45">
        <f t="shared" si="26"/>
        <v>0.13500000000000001</v>
      </c>
      <c r="AD33" s="16" t="s">
        <v>49</v>
      </c>
    </row>
    <row r="34" spans="2:30" x14ac:dyDescent="0.2">
      <c r="B34" s="12">
        <v>2029</v>
      </c>
      <c r="C34" s="33">
        <f t="shared" si="13"/>
        <v>13646</v>
      </c>
      <c r="D34" s="42">
        <f t="shared" si="13"/>
        <v>0.13300000000000001</v>
      </c>
      <c r="E34" s="39">
        <f t="shared" si="13"/>
        <v>6.27</v>
      </c>
      <c r="F34" s="17">
        <f t="shared" si="14"/>
        <v>115164</v>
      </c>
      <c r="G34" s="26">
        <f t="shared" si="9"/>
        <v>15317</v>
      </c>
      <c r="H34" s="33">
        <f t="shared" ref="H34:I35" si="27">H33</f>
        <v>8065</v>
      </c>
      <c r="I34" s="33">
        <f t="shared" si="27"/>
        <v>15922</v>
      </c>
      <c r="J34" s="36">
        <v>57</v>
      </c>
      <c r="K34" s="36">
        <v>0</v>
      </c>
      <c r="L34" s="13">
        <v>9.4399999999999998E-2</v>
      </c>
      <c r="M34" s="14">
        <f t="shared" si="10"/>
        <v>9632</v>
      </c>
      <c r="O34" s="33">
        <f t="shared" si="12"/>
        <v>128810</v>
      </c>
      <c r="P34" s="47">
        <f t="shared" si="2"/>
        <v>0.17</v>
      </c>
      <c r="R34" s="45">
        <f t="shared" ref="R34:Y35" si="28">R33</f>
        <v>2.3E-2</v>
      </c>
      <c r="S34" s="45">
        <f t="shared" si="28"/>
        <v>2.7E-2</v>
      </c>
      <c r="T34" s="45">
        <f t="shared" si="28"/>
        <v>3.3000000000000002E-2</v>
      </c>
      <c r="U34" s="45">
        <f t="shared" si="28"/>
        <v>3.9E-2</v>
      </c>
      <c r="V34" s="45">
        <f t="shared" si="28"/>
        <v>4.7E-2</v>
      </c>
      <c r="W34" s="45">
        <f t="shared" si="28"/>
        <v>5.7000000000000002E-2</v>
      </c>
      <c r="X34" s="45">
        <f t="shared" si="28"/>
        <v>6.8000000000000005E-2</v>
      </c>
      <c r="Y34" s="45">
        <f t="shared" si="28"/>
        <v>8.3000000000000004E-2</v>
      </c>
      <c r="Z34" s="45">
        <v>9.9000000000000005E-2</v>
      </c>
      <c r="AA34" s="45">
        <f t="shared" ref="AA34:AB35" si="29">AA33</f>
        <v>0.11899999999999999</v>
      </c>
      <c r="AB34" s="45">
        <f t="shared" si="29"/>
        <v>0.13500000000000001</v>
      </c>
      <c r="AD34" s="16" t="s">
        <v>50</v>
      </c>
    </row>
    <row r="35" spans="2:30" x14ac:dyDescent="0.2">
      <c r="B35" s="12">
        <v>2030</v>
      </c>
      <c r="C35" s="33">
        <f>C34</f>
        <v>13646</v>
      </c>
      <c r="D35" s="42">
        <f t="shared" si="13"/>
        <v>0.13300000000000001</v>
      </c>
      <c r="E35" s="39">
        <f t="shared" si="13"/>
        <v>6.27</v>
      </c>
      <c r="F35" s="17">
        <f t="shared" si="14"/>
        <v>115164</v>
      </c>
      <c r="G35" s="26">
        <f t="shared" si="9"/>
        <v>15317</v>
      </c>
      <c r="H35" s="33">
        <f t="shared" si="27"/>
        <v>8065</v>
      </c>
      <c r="I35" s="33">
        <f t="shared" si="27"/>
        <v>15922</v>
      </c>
      <c r="J35" s="36">
        <v>57</v>
      </c>
      <c r="K35" s="36">
        <v>0</v>
      </c>
      <c r="L35" s="13">
        <v>9.4399999999999998E-2</v>
      </c>
      <c r="M35" s="14">
        <f t="shared" si="10"/>
        <v>9632</v>
      </c>
      <c r="O35" s="33">
        <f t="shared" si="12"/>
        <v>128810</v>
      </c>
      <c r="P35" s="47">
        <f t="shared" si="2"/>
        <v>0.17</v>
      </c>
      <c r="R35" s="45">
        <f t="shared" si="28"/>
        <v>2.3E-2</v>
      </c>
      <c r="S35" s="45">
        <f t="shared" si="28"/>
        <v>2.7E-2</v>
      </c>
      <c r="T35" s="45">
        <f t="shared" si="28"/>
        <v>3.3000000000000002E-2</v>
      </c>
      <c r="U35" s="45">
        <f t="shared" si="28"/>
        <v>3.9E-2</v>
      </c>
      <c r="V35" s="45">
        <f t="shared" si="28"/>
        <v>4.7E-2</v>
      </c>
      <c r="W35" s="45">
        <f t="shared" si="28"/>
        <v>5.7000000000000002E-2</v>
      </c>
      <c r="X35" s="45">
        <f t="shared" si="28"/>
        <v>6.8000000000000005E-2</v>
      </c>
      <c r="Y35" s="45">
        <f t="shared" si="28"/>
        <v>8.3000000000000004E-2</v>
      </c>
      <c r="Z35" s="45">
        <v>9.9000000000000005E-2</v>
      </c>
      <c r="AA35" s="45">
        <f t="shared" si="29"/>
        <v>0.11899999999999999</v>
      </c>
      <c r="AB35" s="45">
        <f t="shared" si="29"/>
        <v>0.13500000000000001</v>
      </c>
      <c r="AD35" s="16" t="s">
        <v>51</v>
      </c>
    </row>
    <row r="36" spans="2:30" x14ac:dyDescent="0.2">
      <c r="R36" s="22"/>
      <c r="S36" s="22"/>
      <c r="T36" s="22"/>
      <c r="U36" s="22"/>
      <c r="V36" s="22"/>
      <c r="W36" s="22"/>
      <c r="X36" s="22"/>
      <c r="Y36" s="22"/>
      <c r="Z36" s="22"/>
      <c r="AA36" s="22"/>
      <c r="AB36" s="22"/>
    </row>
    <row r="38" spans="2:30" x14ac:dyDescent="0.2">
      <c r="O38" s="24"/>
    </row>
    <row r="40" spans="2:30" x14ac:dyDescent="0.2">
      <c r="L40" s="3"/>
      <c r="O40" s="27"/>
    </row>
  </sheetData>
  <phoneticPr fontId="7" type="noConversion"/>
  <pageMargins left="0.75" right="0.75" top="1" bottom="1" header="0.5" footer="0.5"/>
  <pageSetup paperSize="0" orientation="portrait" horizontalDpi="4294967292" verticalDpi="429496729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4C597-5263-47DC-A4A4-113FDEE18F12}">
  <sheetPr>
    <tabColor theme="7" tint="0.59999389629810485"/>
    <pageSetUpPr fitToPage="1"/>
  </sheetPr>
  <dimension ref="A1:AT113"/>
  <sheetViews>
    <sheetView zoomScale="80" zoomScaleNormal="80" zoomScalePageLayoutView="70" workbookViewId="0">
      <selection activeCell="J12" sqref="J12"/>
    </sheetView>
  </sheetViews>
  <sheetFormatPr baseColWidth="10" defaultColWidth="10.6640625" defaultRowHeight="18" x14ac:dyDescent="0.2"/>
  <cols>
    <col min="1" max="2" width="2.6640625" style="51" customWidth="1"/>
    <col min="3" max="8" width="12.6640625" style="51" customWidth="1"/>
    <col min="9" max="18" width="15.83203125" style="51" customWidth="1"/>
    <col min="19" max="23" width="10.6640625" style="51" customWidth="1"/>
    <col min="24" max="30" width="13.6640625" style="86" hidden="1" customWidth="1"/>
    <col min="31" max="31" width="10.6640625" style="51" hidden="1" customWidth="1"/>
    <col min="32" max="32" width="12.5" style="51" hidden="1" customWidth="1"/>
    <col min="33" max="34" width="14.1640625" style="51" hidden="1" customWidth="1"/>
    <col min="35" max="45" width="7.6640625" style="51" hidden="1" customWidth="1"/>
    <col min="46" max="46" width="10.6640625" style="51" hidden="1" customWidth="1"/>
    <col min="47" max="50" width="10.6640625" style="51" customWidth="1"/>
    <col min="51" max="16384" width="10.6640625" style="51"/>
  </cols>
  <sheetData>
    <row r="1" spans="1:45" x14ac:dyDescent="0.2">
      <c r="A1" s="48"/>
      <c r="B1" s="49"/>
      <c r="C1" s="49"/>
      <c r="D1" s="49"/>
      <c r="E1" s="49"/>
      <c r="F1" s="49"/>
      <c r="G1" s="49"/>
      <c r="H1" s="49"/>
      <c r="I1" s="49"/>
      <c r="J1" s="49"/>
      <c r="K1" s="49"/>
      <c r="L1" s="49"/>
      <c r="M1" s="49"/>
      <c r="N1" s="49"/>
      <c r="O1" s="49"/>
      <c r="P1" s="49"/>
      <c r="Q1" s="49"/>
      <c r="R1" s="50"/>
      <c r="X1" s="52" t="s">
        <v>14</v>
      </c>
      <c r="Y1" s="53"/>
      <c r="Z1" s="53"/>
      <c r="AA1" s="53"/>
      <c r="AB1" s="53"/>
      <c r="AC1" s="53"/>
      <c r="AD1" s="53"/>
      <c r="AE1" s="54"/>
      <c r="AF1" s="54"/>
      <c r="AG1" s="54"/>
      <c r="AH1" s="54"/>
      <c r="AI1" s="54"/>
      <c r="AJ1" s="54"/>
      <c r="AK1" s="54"/>
    </row>
    <row r="2" spans="1:45" x14ac:dyDescent="0.2">
      <c r="A2" s="55"/>
      <c r="B2" s="56"/>
      <c r="C2" s="56"/>
      <c r="D2" s="56"/>
      <c r="E2" s="56"/>
      <c r="F2" s="56"/>
      <c r="G2" s="56"/>
      <c r="H2" s="56"/>
      <c r="I2" s="56"/>
      <c r="J2" s="56"/>
      <c r="K2" s="56"/>
      <c r="L2" s="56"/>
      <c r="M2" s="56"/>
      <c r="N2" s="56"/>
      <c r="O2" s="56"/>
      <c r="P2" s="56"/>
      <c r="Q2" s="56"/>
      <c r="R2" s="57"/>
      <c r="X2" s="53"/>
      <c r="Y2" s="53"/>
      <c r="Z2" s="53"/>
      <c r="AA2" s="53"/>
      <c r="AB2" s="53"/>
      <c r="AC2" s="53"/>
      <c r="AD2" s="53"/>
      <c r="AE2" s="58"/>
      <c r="AF2" s="58"/>
      <c r="AG2" s="54"/>
      <c r="AH2" s="54"/>
      <c r="AI2" s="54"/>
      <c r="AJ2" s="54"/>
      <c r="AK2" s="54"/>
    </row>
    <row r="3" spans="1:45" x14ac:dyDescent="0.2">
      <c r="A3" s="55"/>
      <c r="B3" s="56"/>
      <c r="C3" s="56"/>
      <c r="D3" s="56"/>
      <c r="E3" s="56"/>
      <c r="F3" s="56"/>
      <c r="G3" s="56"/>
      <c r="H3" s="56"/>
      <c r="I3" s="56"/>
      <c r="J3" s="56"/>
      <c r="K3" s="56"/>
      <c r="L3" s="56"/>
      <c r="M3" s="56"/>
      <c r="N3" s="56"/>
      <c r="O3" s="56"/>
      <c r="P3" s="56"/>
      <c r="Q3" s="56"/>
      <c r="R3" s="57"/>
      <c r="X3" s="215" t="s">
        <v>9</v>
      </c>
      <c r="Y3" s="215" t="s">
        <v>13</v>
      </c>
      <c r="Z3" s="215" t="s">
        <v>10</v>
      </c>
      <c r="AA3" s="59" t="s">
        <v>12</v>
      </c>
      <c r="AB3" s="59"/>
      <c r="AC3" s="60" t="s">
        <v>11</v>
      </c>
      <c r="AD3" s="59"/>
      <c r="AE3" s="61" t="s">
        <v>21</v>
      </c>
      <c r="AF3" s="61" t="s">
        <v>22</v>
      </c>
      <c r="AG3" s="54" t="s">
        <v>36</v>
      </c>
      <c r="AH3" s="54"/>
      <c r="AI3" s="54"/>
      <c r="AJ3" s="54"/>
      <c r="AK3" s="54"/>
    </row>
    <row r="4" spans="1:45" x14ac:dyDescent="0.2">
      <c r="A4" s="55"/>
      <c r="B4" s="56"/>
      <c r="C4" s="56"/>
      <c r="D4" s="56"/>
      <c r="E4" s="56"/>
      <c r="F4" s="56"/>
      <c r="G4" s="56"/>
      <c r="H4" s="56"/>
      <c r="I4" s="56"/>
      <c r="J4" s="56"/>
      <c r="K4" s="56"/>
      <c r="L4" s="56"/>
      <c r="M4" s="56"/>
      <c r="N4" s="56"/>
      <c r="O4" s="56"/>
      <c r="P4" s="56"/>
      <c r="Q4" s="56"/>
      <c r="R4" s="57"/>
      <c r="X4" s="215"/>
      <c r="Y4" s="215"/>
      <c r="Z4" s="215"/>
      <c r="AA4" s="215" t="s">
        <v>8</v>
      </c>
      <c r="AB4" s="215" t="s">
        <v>2</v>
      </c>
      <c r="AC4" s="215">
        <f>VLOOKUP($J$7,gegevens!$B$6:$K$35,9)</f>
        <v>56</v>
      </c>
      <c r="AD4" s="215">
        <f>VLOOKUP($J$7,gegevens!$B$6:$K$35,10)</f>
        <v>4</v>
      </c>
      <c r="AE4" s="61"/>
      <c r="AF4" s="61" t="s">
        <v>23</v>
      </c>
      <c r="AG4" s="54"/>
      <c r="AH4" s="54" t="s">
        <v>38</v>
      </c>
      <c r="AI4" s="54"/>
      <c r="AJ4" s="54"/>
      <c r="AK4" s="54"/>
    </row>
    <row r="5" spans="1:45" x14ac:dyDescent="0.2">
      <c r="A5" s="62"/>
      <c r="B5" s="63"/>
      <c r="C5" s="63"/>
      <c r="D5" s="63"/>
      <c r="E5" s="63"/>
      <c r="F5" s="63"/>
      <c r="G5" s="63"/>
      <c r="H5" s="63"/>
      <c r="I5" s="63"/>
      <c r="J5" s="63"/>
      <c r="K5" s="63"/>
      <c r="L5" s="63"/>
      <c r="M5" s="63"/>
      <c r="N5" s="63"/>
      <c r="O5" s="63"/>
      <c r="P5" s="63"/>
      <c r="Q5" s="63"/>
      <c r="R5" s="64"/>
      <c r="X5" s="216"/>
      <c r="Y5" s="216"/>
      <c r="Z5" s="216"/>
      <c r="AA5" s="216"/>
      <c r="AB5" s="216"/>
      <c r="AC5" s="216"/>
      <c r="AD5" s="216"/>
      <c r="AE5" s="58"/>
      <c r="AF5" s="58"/>
      <c r="AG5" s="54"/>
      <c r="AH5" s="54"/>
      <c r="AI5" s="54">
        <v>20</v>
      </c>
      <c r="AJ5" s="54">
        <f>AI5+5</f>
        <v>25</v>
      </c>
      <c r="AK5" s="54">
        <f t="shared" ref="AK5:AS5" si="0">AJ5+5</f>
        <v>30</v>
      </c>
      <c r="AL5" s="54">
        <f t="shared" si="0"/>
        <v>35</v>
      </c>
      <c r="AM5" s="54">
        <f t="shared" si="0"/>
        <v>40</v>
      </c>
      <c r="AN5" s="54">
        <f t="shared" si="0"/>
        <v>45</v>
      </c>
      <c r="AO5" s="54">
        <f t="shared" si="0"/>
        <v>50</v>
      </c>
      <c r="AP5" s="54">
        <f t="shared" si="0"/>
        <v>55</v>
      </c>
      <c r="AQ5" s="54">
        <f t="shared" si="0"/>
        <v>60</v>
      </c>
      <c r="AR5" s="54">
        <f t="shared" si="0"/>
        <v>65</v>
      </c>
      <c r="AS5" s="54">
        <f t="shared" si="0"/>
        <v>70</v>
      </c>
    </row>
    <row r="6" spans="1:45" x14ac:dyDescent="0.2">
      <c r="A6" s="65"/>
      <c r="B6" s="66"/>
      <c r="C6" s="66"/>
      <c r="D6" s="66"/>
      <c r="E6" s="66"/>
      <c r="F6" s="66"/>
      <c r="G6" s="66"/>
      <c r="H6" s="66"/>
      <c r="I6" s="66"/>
      <c r="J6" s="66"/>
      <c r="K6" s="66"/>
      <c r="L6" s="66"/>
      <c r="M6" s="66"/>
      <c r="N6" s="66"/>
      <c r="O6" s="66"/>
      <c r="P6" s="66"/>
      <c r="Q6" s="66"/>
      <c r="R6" s="67"/>
      <c r="X6" s="68">
        <v>2</v>
      </c>
      <c r="Y6" s="68">
        <v>3</v>
      </c>
      <c r="Z6" s="68">
        <v>4</v>
      </c>
      <c r="AA6" s="68">
        <v>5</v>
      </c>
      <c r="AB6" s="68">
        <v>6</v>
      </c>
      <c r="AC6" s="68">
        <v>7</v>
      </c>
      <c r="AD6" s="68">
        <v>8</v>
      </c>
      <c r="AE6" s="69">
        <v>11</v>
      </c>
      <c r="AF6" s="69">
        <v>12</v>
      </c>
      <c r="AG6" s="69">
        <v>14</v>
      </c>
      <c r="AH6" s="69">
        <v>15</v>
      </c>
      <c r="AI6" s="69">
        <v>17</v>
      </c>
      <c r="AJ6" s="69">
        <f>AI6+1</f>
        <v>18</v>
      </c>
      <c r="AK6" s="69">
        <f t="shared" ref="AK6:AS6" si="1">AJ6+1</f>
        <v>19</v>
      </c>
      <c r="AL6" s="69">
        <f t="shared" si="1"/>
        <v>20</v>
      </c>
      <c r="AM6" s="69">
        <f t="shared" si="1"/>
        <v>21</v>
      </c>
      <c r="AN6" s="69">
        <f t="shared" si="1"/>
        <v>22</v>
      </c>
      <c r="AO6" s="69">
        <f t="shared" si="1"/>
        <v>23</v>
      </c>
      <c r="AP6" s="69">
        <f t="shared" si="1"/>
        <v>24</v>
      </c>
      <c r="AQ6" s="69">
        <f t="shared" si="1"/>
        <v>25</v>
      </c>
      <c r="AR6" s="69">
        <f t="shared" si="1"/>
        <v>26</v>
      </c>
      <c r="AS6" s="69">
        <f t="shared" si="1"/>
        <v>27</v>
      </c>
    </row>
    <row r="7" spans="1:45" ht="23" x14ac:dyDescent="0.25">
      <c r="A7" s="65"/>
      <c r="B7" s="70"/>
      <c r="C7" s="66"/>
      <c r="D7" s="66"/>
      <c r="E7" s="66"/>
      <c r="F7" s="66"/>
      <c r="G7" s="66"/>
      <c r="H7" s="66"/>
      <c r="I7" s="71" t="s">
        <v>57</v>
      </c>
      <c r="J7" s="190">
        <f>'2023'!J7-1</f>
        <v>2022</v>
      </c>
      <c r="K7" s="66"/>
      <c r="L7" s="73"/>
      <c r="M7" s="66"/>
      <c r="N7" s="66"/>
      <c r="O7" s="74">
        <f>X7</f>
        <v>12837</v>
      </c>
      <c r="P7" s="75" t="s">
        <v>9</v>
      </c>
      <c r="Q7" s="66"/>
      <c r="R7" s="67"/>
      <c r="X7" s="76">
        <f>VLOOKUP($J$7,gegevens!$B$6:$I$35,X6)</f>
        <v>12837</v>
      </c>
      <c r="Y7" s="77">
        <f>VLOOKUP($J$7,gegevens!$B$6:$I$35,Y6)</f>
        <v>0.13300000000000001</v>
      </c>
      <c r="Z7" s="78">
        <f>VLOOKUP($J$7,gegevens!$B$6:$I$35,Z6)</f>
        <v>6.27</v>
      </c>
      <c r="AA7" s="76">
        <f>VLOOKUP($J$7,gegevens!$B$6:$I$35,AA6)</f>
        <v>102029</v>
      </c>
      <c r="AB7" s="76">
        <f>VLOOKUP($J$7,gegevens!$B$6:$I$35,AB6)</f>
        <v>13570</v>
      </c>
      <c r="AC7" s="76">
        <f>VLOOKUP($J$7,gegevens!$B$6:$I$35,AC6)</f>
        <v>7587</v>
      </c>
      <c r="AD7" s="76">
        <f>VLOOKUP($J$7,gegevens!$B$6:$N$35,AD6)</f>
        <v>14978</v>
      </c>
      <c r="AE7" s="79">
        <f>VLOOKUP($J$7-1,gegevens!$B$6:$N$35,AE6)</f>
        <v>9.4399999999999998E-2</v>
      </c>
      <c r="AF7" s="80">
        <f>VLOOKUP($J$7-1,gegevens!$B$6:$N$35,AF6)</f>
        <v>9395</v>
      </c>
      <c r="AG7" s="80">
        <f>VLOOKUP($J$7,gegevens!$B$6:$AB$35,AG6)</f>
        <v>114866</v>
      </c>
      <c r="AH7" s="79">
        <f>VLOOKUP($J$7,gegevens!$B$6:$AB$35,AH6)</f>
        <v>0.17</v>
      </c>
      <c r="AI7" s="79">
        <f>VLOOKUP($J$7,gegevens!$B$6:$AB$35,AI6)</f>
        <v>2.3E-2</v>
      </c>
      <c r="AJ7" s="79">
        <f>VLOOKUP($J$7,gegevens!$B$6:$AB$35,AJ6)</f>
        <v>2.7E-2</v>
      </c>
      <c r="AK7" s="79">
        <f>VLOOKUP($J$7,gegevens!$B$6:$AB$35,AK6)</f>
        <v>3.3000000000000002E-2</v>
      </c>
      <c r="AL7" s="79">
        <f>VLOOKUP($J$7,gegevens!$B$6:$AB$35,AL6)</f>
        <v>3.9E-2</v>
      </c>
      <c r="AM7" s="79">
        <f>VLOOKUP($J$7,gegevens!$B$6:$AB$35,AM6)</f>
        <v>4.7E-2</v>
      </c>
      <c r="AN7" s="79">
        <f>VLOOKUP($J$7,gegevens!$B$6:$AB$35,AN6)</f>
        <v>5.7000000000000002E-2</v>
      </c>
      <c r="AO7" s="79">
        <f>VLOOKUP($J$7,gegevens!$B$6:$AB$35,AO6)</f>
        <v>6.8000000000000005E-2</v>
      </c>
      <c r="AP7" s="79">
        <f>VLOOKUP($J$7,gegevens!$B$6:$AB$35,AP6)</f>
        <v>8.3000000000000004E-2</v>
      </c>
      <c r="AQ7" s="79">
        <f>VLOOKUP($J$7,gegevens!$B$6:$AB$35,AQ6)</f>
        <v>9.9000000000000005E-2</v>
      </c>
      <c r="AR7" s="79">
        <f>VLOOKUP($J$7,gegevens!$B$6:$AB$35,AR6)</f>
        <v>0.11899999999999999</v>
      </c>
      <c r="AS7" s="79">
        <f>VLOOKUP($J$7,gegevens!$B$6:$AB$35,AS6)</f>
        <v>0.13500000000000001</v>
      </c>
    </row>
    <row r="8" spans="1:45" x14ac:dyDescent="0.2">
      <c r="A8" s="65"/>
      <c r="B8" s="66"/>
      <c r="C8" s="66"/>
      <c r="D8" s="66"/>
      <c r="E8" s="66"/>
      <c r="F8" s="66"/>
      <c r="G8" s="66"/>
      <c r="H8" s="66"/>
      <c r="I8" s="81"/>
      <c r="J8" s="66"/>
      <c r="K8" s="66"/>
      <c r="L8" s="66"/>
      <c r="M8" s="66"/>
      <c r="N8" s="66"/>
      <c r="O8" s="74">
        <f>MAX(0,ROUNDUP(MIN(J12+M12+P12-O7,AA7),0))</f>
        <v>0</v>
      </c>
      <c r="P8" s="75" t="s">
        <v>64</v>
      </c>
      <c r="Q8" s="66"/>
      <c r="R8" s="67"/>
      <c r="X8" s="53"/>
      <c r="Y8" s="53"/>
      <c r="Z8" s="53"/>
      <c r="AA8" s="53"/>
      <c r="AB8" s="53"/>
      <c r="AC8" s="82">
        <f>ROUNDUP(AH7*O8,0)</f>
        <v>0</v>
      </c>
      <c r="AD8" s="53"/>
      <c r="AE8" s="61"/>
      <c r="AF8" s="61"/>
      <c r="AG8" s="54"/>
      <c r="AH8" s="54"/>
      <c r="AI8" s="54"/>
      <c r="AJ8" s="54"/>
      <c r="AK8" s="54"/>
    </row>
    <row r="9" spans="1:45" x14ac:dyDescent="0.2">
      <c r="A9" s="65"/>
      <c r="B9" s="66"/>
      <c r="C9" s="66"/>
      <c r="D9" s="66"/>
      <c r="E9" s="66"/>
      <c r="F9" s="66"/>
      <c r="G9" s="66"/>
      <c r="H9" s="66"/>
      <c r="I9" s="66"/>
      <c r="J9" s="66"/>
      <c r="K9" s="66"/>
      <c r="L9" s="66"/>
      <c r="M9" s="66"/>
      <c r="N9" s="66"/>
      <c r="O9" s="85">
        <f>Y7</f>
        <v>0.13300000000000001</v>
      </c>
      <c r="P9" s="75" t="s">
        <v>61</v>
      </c>
      <c r="Q9" s="66"/>
      <c r="R9" s="67"/>
      <c r="Y9" s="86" t="s">
        <v>19</v>
      </c>
      <c r="Z9" s="86" t="s">
        <v>18</v>
      </c>
      <c r="AE9" s="54"/>
      <c r="AF9" s="54"/>
      <c r="AG9" s="54"/>
      <c r="AH9" s="54"/>
      <c r="AI9" s="54"/>
      <c r="AJ9" s="54"/>
      <c r="AK9" s="54"/>
    </row>
    <row r="10" spans="1:45" x14ac:dyDescent="0.2">
      <c r="A10" s="65"/>
      <c r="B10" s="66"/>
      <c r="C10" s="66"/>
      <c r="D10" s="66"/>
      <c r="E10" s="66"/>
      <c r="F10" s="66"/>
      <c r="G10" s="66"/>
      <c r="H10" s="66"/>
      <c r="I10" s="87"/>
      <c r="J10" s="87"/>
      <c r="K10" s="87"/>
      <c r="L10" s="87"/>
      <c r="M10" s="66"/>
      <c r="N10" s="88"/>
      <c r="O10" s="88"/>
      <c r="P10" s="66"/>
      <c r="Q10" s="66"/>
      <c r="R10" s="67"/>
      <c r="X10" s="86" t="s">
        <v>27</v>
      </c>
      <c r="Y10" s="90">
        <f>J7-YEAR(Geboortedatum)-1</f>
        <v>41</v>
      </c>
      <c r="Z10" s="86">
        <f>12-MONTH(Geboortedatum)</f>
        <v>11</v>
      </c>
      <c r="AC10" s="86" t="s">
        <v>20</v>
      </c>
      <c r="AD10" s="86">
        <f>IF(Y10&lt;AC4,1,IF(Y10&gt;AC4,2,IF(Z10&lt;AD4,1,2)))</f>
        <v>1</v>
      </c>
      <c r="AE10" s="54"/>
      <c r="AF10" s="54"/>
      <c r="AG10" s="54"/>
      <c r="AH10" s="54"/>
      <c r="AI10" s="54">
        <f>IF($Y$10&lt;AI5,1-SUM($AG10:AG10),0)</f>
        <v>0</v>
      </c>
      <c r="AJ10" s="54">
        <f>IF($Y$10&lt;AJ5,1-SUM($AG10:AI10),0)</f>
        <v>0</v>
      </c>
      <c r="AK10" s="54">
        <f>IF($Y$10&lt;AK5,1-SUM($AG10:AJ10),0)</f>
        <v>0</v>
      </c>
      <c r="AL10" s="54">
        <f>IF($Y$10&lt;AL5,1-SUM($AG10:AK10),0)</f>
        <v>0</v>
      </c>
      <c r="AM10" s="54">
        <f>IF($Y$10&lt;AM5,1-SUM($AG10:AL10),0)</f>
        <v>0</v>
      </c>
      <c r="AN10" s="54">
        <f>IF($Y$10&lt;AN5,1-SUM($AG10:AM10),0)</f>
        <v>1</v>
      </c>
      <c r="AO10" s="54">
        <f>IF($Y$10&lt;AO5,1-SUM($AG10:AN10),0)</f>
        <v>0</v>
      </c>
      <c r="AP10" s="54">
        <f>IF($Y$10&lt;AP5,1-SUM($AG10:AO10),0)</f>
        <v>0</v>
      </c>
      <c r="AQ10" s="54">
        <f>IF($Y$10&lt;AQ5,1-SUM($AG10:AP10),0)</f>
        <v>0</v>
      </c>
      <c r="AR10" s="54">
        <f>IF($Y$10&lt;AR5,1-SUM($AG10:AQ10),0)</f>
        <v>0</v>
      </c>
      <c r="AS10" s="54">
        <f>IF($Y$10&lt;AS5,1-SUM($AG10:AR10),0)</f>
        <v>0</v>
      </c>
    </row>
    <row r="11" spans="1:45" x14ac:dyDescent="0.2">
      <c r="A11" s="65"/>
      <c r="B11" s="66"/>
      <c r="C11" s="66"/>
      <c r="D11" s="66"/>
      <c r="E11" s="66"/>
      <c r="F11" s="66"/>
      <c r="G11" s="66"/>
      <c r="H11" s="66"/>
      <c r="I11" s="91" t="s">
        <v>56</v>
      </c>
      <c r="J11" s="91"/>
      <c r="K11" s="87"/>
      <c r="L11" s="91" t="s">
        <v>58</v>
      </c>
      <c r="M11" s="91"/>
      <c r="N11" s="88"/>
      <c r="O11" s="91" t="s">
        <v>52</v>
      </c>
      <c r="P11" s="91"/>
      <c r="Q11" s="66"/>
      <c r="R11" s="67"/>
      <c r="X11" s="86" t="s">
        <v>28</v>
      </c>
      <c r="Y11" s="90">
        <f>AC4+10</f>
        <v>66</v>
      </c>
      <c r="Z11" s="86">
        <f>AD4</f>
        <v>4</v>
      </c>
      <c r="AC11" s="86" t="s">
        <v>29</v>
      </c>
      <c r="AD11" s="86">
        <f>IF(AD12&lt;0,1,0)</f>
        <v>1</v>
      </c>
      <c r="AE11" s="54"/>
      <c r="AF11" s="54"/>
      <c r="AG11" s="54"/>
      <c r="AH11" s="54"/>
      <c r="AI11" s="54"/>
      <c r="AJ11" s="54"/>
      <c r="AK11" s="54"/>
    </row>
    <row r="12" spans="1:45" x14ac:dyDescent="0.2">
      <c r="A12" s="65"/>
      <c r="B12" s="66"/>
      <c r="C12" s="66"/>
      <c r="D12" s="66"/>
      <c r="E12" s="66"/>
      <c r="F12" s="66"/>
      <c r="G12" s="66"/>
      <c r="H12" s="66"/>
      <c r="I12" s="92" t="str">
        <f>"Inkomen "&amp;(J7-1)</f>
        <v>Inkomen 2021</v>
      </c>
      <c r="J12" s="93">
        <v>0</v>
      </c>
      <c r="K12" s="94"/>
      <c r="L12" s="95" t="str">
        <f>"Winst/(Verlies) "&amp;($J$7-1)</f>
        <v>Winst/(Verlies) 2021</v>
      </c>
      <c r="M12" s="96">
        <v>0</v>
      </c>
      <c r="N12" s="89"/>
      <c r="O12" s="95" t="str">
        <f>"Overig inkomen "&amp;($J$7-1)</f>
        <v>Overig inkomen 2021</v>
      </c>
      <c r="P12" s="96">
        <v>0</v>
      </c>
      <c r="Q12" s="66"/>
      <c r="R12" s="67"/>
      <c r="AD12" s="97">
        <f>Y10-Y11+(Z10-Z11)/12</f>
        <v>-24.416666666666668</v>
      </c>
      <c r="AE12" s="98"/>
      <c r="AF12" s="54"/>
      <c r="AG12" s="54"/>
      <c r="AH12" s="54"/>
      <c r="AI12" s="99"/>
      <c r="AJ12" s="54"/>
      <c r="AK12" s="54"/>
    </row>
    <row r="13" spans="1:45" x14ac:dyDescent="0.2">
      <c r="A13" s="65"/>
      <c r="B13" s="66"/>
      <c r="C13" s="66"/>
      <c r="D13" s="66"/>
      <c r="E13" s="66"/>
      <c r="F13" s="66"/>
      <c r="G13" s="66"/>
      <c r="H13" s="66"/>
      <c r="I13" s="116"/>
      <c r="J13" s="66"/>
      <c r="K13" s="66"/>
      <c r="L13" s="100"/>
      <c r="M13" s="66"/>
      <c r="N13" s="89"/>
      <c r="O13" s="89"/>
      <c r="P13" s="66"/>
      <c r="Q13" s="66"/>
      <c r="R13" s="67"/>
      <c r="Y13" s="101">
        <v>0</v>
      </c>
      <c r="AE13" s="54"/>
      <c r="AF13" s="54"/>
      <c r="AG13" s="54"/>
      <c r="AH13" s="54"/>
      <c r="AI13" s="54"/>
      <c r="AJ13" s="54"/>
      <c r="AK13" s="54"/>
    </row>
    <row r="14" spans="1:45" x14ac:dyDescent="0.2">
      <c r="A14" s="65"/>
      <c r="B14" s="66"/>
      <c r="C14" s="66"/>
      <c r="D14" s="66"/>
      <c r="E14" s="66"/>
      <c r="F14" s="66"/>
      <c r="G14" s="66"/>
      <c r="H14" s="66"/>
      <c r="I14" s="191" t="s">
        <v>54</v>
      </c>
      <c r="J14" s="103"/>
      <c r="K14" s="66"/>
      <c r="L14" s="104" t="s">
        <v>59</v>
      </c>
      <c r="M14" s="103"/>
      <c r="N14" s="66"/>
      <c r="O14" s="66"/>
      <c r="P14" s="66"/>
      <c r="Q14" s="66"/>
      <c r="R14" s="67"/>
      <c r="Y14" s="101">
        <v>1</v>
      </c>
      <c r="AE14" s="54"/>
      <c r="AF14" s="54"/>
      <c r="AG14" s="54"/>
      <c r="AH14" s="54"/>
      <c r="AI14" s="54"/>
      <c r="AJ14" s="54"/>
      <c r="AK14" s="54"/>
    </row>
    <row r="15" spans="1:45" x14ac:dyDescent="0.2">
      <c r="A15" s="65"/>
      <c r="B15" s="66"/>
      <c r="C15" s="66"/>
      <c r="D15" s="66"/>
      <c r="E15" s="66"/>
      <c r="F15" s="66"/>
      <c r="G15" s="66"/>
      <c r="H15" s="66"/>
      <c r="I15" s="192" t="s">
        <v>55</v>
      </c>
      <c r="J15" s="106"/>
      <c r="K15" s="66"/>
      <c r="L15" s="107" t="s">
        <v>60</v>
      </c>
      <c r="M15" s="106"/>
      <c r="N15" s="66"/>
      <c r="O15" s="66"/>
      <c r="P15" s="66"/>
      <c r="Q15" s="66"/>
      <c r="R15" s="67"/>
      <c r="AE15" s="54"/>
      <c r="AF15" s="54"/>
      <c r="AG15" s="54"/>
      <c r="AH15" s="54"/>
      <c r="AI15" s="54"/>
      <c r="AJ15" s="54"/>
      <c r="AK15" s="54"/>
    </row>
    <row r="16" spans="1:45" x14ac:dyDescent="0.2">
      <c r="A16" s="65"/>
      <c r="B16" s="66"/>
      <c r="C16" s="66"/>
      <c r="D16" s="66"/>
      <c r="E16" s="66"/>
      <c r="F16" s="66"/>
      <c r="G16" s="66"/>
      <c r="H16" s="66"/>
      <c r="I16" s="193"/>
      <c r="J16" s="109"/>
      <c r="K16" s="66"/>
      <c r="L16" s="110" t="str">
        <f>"in "&amp;($J$7-1)&amp;"?"</f>
        <v>in 2021?</v>
      </c>
      <c r="M16" s="111">
        <v>0</v>
      </c>
      <c r="N16" s="66"/>
      <c r="O16" s="66"/>
      <c r="P16" s="66"/>
      <c r="Q16" s="66"/>
      <c r="R16" s="67"/>
      <c r="AE16" s="54"/>
      <c r="AF16" s="54"/>
      <c r="AG16" s="54"/>
      <c r="AH16" s="54"/>
      <c r="AI16" s="54"/>
      <c r="AJ16" s="54"/>
      <c r="AK16" s="54"/>
    </row>
    <row r="17" spans="1:37" x14ac:dyDescent="0.2">
      <c r="A17" s="65"/>
      <c r="B17" s="66"/>
      <c r="C17" s="66"/>
      <c r="D17" s="66"/>
      <c r="E17" s="66"/>
      <c r="F17" s="66"/>
      <c r="G17" s="66"/>
      <c r="H17" s="66"/>
      <c r="I17" s="116"/>
      <c r="J17" s="66"/>
      <c r="K17" s="66"/>
      <c r="L17" s="100"/>
      <c r="M17" s="66"/>
      <c r="N17" s="66"/>
      <c r="O17" s="66"/>
      <c r="P17" s="66"/>
      <c r="Q17" s="66"/>
      <c r="R17" s="67"/>
      <c r="AE17" s="54"/>
      <c r="AF17" s="54"/>
      <c r="AG17" s="54"/>
      <c r="AH17" s="54"/>
      <c r="AI17" s="54"/>
      <c r="AJ17" s="54"/>
      <c r="AK17" s="54"/>
    </row>
    <row r="18" spans="1:37" x14ac:dyDescent="0.2">
      <c r="A18" s="65"/>
      <c r="B18" s="66"/>
      <c r="C18" s="66"/>
      <c r="D18" s="66"/>
      <c r="E18" s="66"/>
      <c r="F18" s="66"/>
      <c r="G18" s="66"/>
      <c r="H18" s="66"/>
      <c r="I18" s="112" t="str">
        <f>"Factor A "&amp;(J7-1)</f>
        <v>Factor A 2021</v>
      </c>
      <c r="J18" s="113">
        <v>0</v>
      </c>
      <c r="K18" s="66"/>
      <c r="L18" s="114" t="str">
        <f>"Toename FOR in "&amp;(J7-1)</f>
        <v>Toename FOR in 2021</v>
      </c>
      <c r="M18" s="115">
        <f>IF(AND(M16=1,M19=0),MIN(AE7*M12,AF7),0)</f>
        <v>0</v>
      </c>
      <c r="N18" s="66"/>
      <c r="O18" s="66"/>
      <c r="P18" s="66"/>
      <c r="Q18" s="66"/>
      <c r="R18" s="67"/>
      <c r="AE18" s="54"/>
      <c r="AF18" s="54"/>
      <c r="AG18" s="54"/>
      <c r="AH18" s="54"/>
      <c r="AI18" s="54"/>
      <c r="AJ18" s="54"/>
      <c r="AK18" s="54"/>
    </row>
    <row r="19" spans="1:37" x14ac:dyDescent="0.2">
      <c r="A19" s="65"/>
      <c r="B19" s="66"/>
      <c r="C19" s="66"/>
      <c r="D19" s="66"/>
      <c r="E19" s="66"/>
      <c r="F19" s="66"/>
      <c r="G19" s="66"/>
      <c r="H19" s="66"/>
      <c r="I19" s="116" t="s">
        <v>10</v>
      </c>
      <c r="J19" s="66">
        <f>Z7</f>
        <v>6.27</v>
      </c>
      <c r="K19" s="66"/>
      <c r="L19" s="114" t="str">
        <f>"Afname FOR in "&amp;(J7-1)</f>
        <v>Afname FOR in 2021</v>
      </c>
      <c r="M19" s="115">
        <v>0</v>
      </c>
      <c r="N19" s="66"/>
      <c r="O19" s="66"/>
      <c r="P19" s="66"/>
      <c r="Q19" s="66"/>
      <c r="R19" s="67"/>
      <c r="AE19" s="54"/>
      <c r="AF19" s="54"/>
      <c r="AG19" s="54"/>
      <c r="AH19" s="54"/>
      <c r="AI19" s="54"/>
      <c r="AJ19" s="54"/>
      <c r="AK19" s="54"/>
    </row>
    <row r="20" spans="1:37" x14ac:dyDescent="0.2">
      <c r="A20" s="65"/>
      <c r="B20" s="66"/>
      <c r="C20" s="66"/>
      <c r="D20" s="66"/>
      <c r="E20" s="66"/>
      <c r="F20" s="66"/>
      <c r="G20" s="66"/>
      <c r="H20" s="66"/>
      <c r="I20" s="66"/>
      <c r="J20" s="66"/>
      <c r="K20" s="66"/>
      <c r="L20" s="114" t="str">
        <f>"FOR omgezet naar lijfrente in "&amp;(J7)</f>
        <v>FOR omgezet naar lijfrente in 2022</v>
      </c>
      <c r="M20" s="117">
        <v>0</v>
      </c>
      <c r="N20" s="118" t="s">
        <v>3</v>
      </c>
      <c r="O20" s="119">
        <f>ROUNDUP(I47,0)</f>
        <v>0</v>
      </c>
      <c r="P20" s="66"/>
      <c r="Q20" s="66"/>
      <c r="R20" s="67"/>
      <c r="AE20" s="54"/>
      <c r="AF20" s="54"/>
      <c r="AG20" s="54"/>
      <c r="AH20" s="54"/>
      <c r="AI20" s="54"/>
      <c r="AJ20" s="54"/>
      <c r="AK20" s="54"/>
    </row>
    <row r="21" spans="1:37" x14ac:dyDescent="0.2">
      <c r="A21" s="65"/>
      <c r="B21" s="66"/>
      <c r="C21" s="66"/>
      <c r="D21" s="66"/>
      <c r="E21" s="66"/>
      <c r="F21" s="66"/>
      <c r="G21" s="66"/>
      <c r="H21" s="66"/>
      <c r="I21" s="66"/>
      <c r="J21" s="66"/>
      <c r="K21" s="66"/>
      <c r="L21" s="66"/>
      <c r="M21" s="66"/>
      <c r="N21" s="66"/>
      <c r="O21" s="66"/>
      <c r="P21" s="66"/>
      <c r="Q21" s="66"/>
      <c r="R21" s="67"/>
      <c r="AE21" s="54"/>
      <c r="AF21" s="54"/>
      <c r="AG21" s="54"/>
      <c r="AH21" s="54"/>
      <c r="AI21" s="54"/>
      <c r="AJ21" s="54"/>
      <c r="AK21" s="54"/>
    </row>
    <row r="22" spans="1:37" x14ac:dyDescent="0.2">
      <c r="A22" s="62"/>
      <c r="B22" s="63"/>
      <c r="C22" s="63"/>
      <c r="D22" s="63"/>
      <c r="E22" s="63"/>
      <c r="F22" s="63"/>
      <c r="G22" s="63"/>
      <c r="H22" s="63"/>
      <c r="I22" s="63"/>
      <c r="J22" s="63"/>
      <c r="K22" s="63"/>
      <c r="L22" s="63"/>
      <c r="M22" s="63"/>
      <c r="N22" s="63"/>
      <c r="O22" s="63"/>
      <c r="P22" s="63"/>
      <c r="Q22" s="63"/>
      <c r="R22" s="64"/>
      <c r="S22" s="120"/>
      <c r="T22" s="120"/>
      <c r="U22" s="120"/>
      <c r="AE22" s="54"/>
      <c r="AF22" s="54"/>
      <c r="AG22" s="54"/>
      <c r="AH22" s="54"/>
      <c r="AI22" s="54"/>
      <c r="AJ22" s="54"/>
      <c r="AK22" s="54"/>
    </row>
    <row r="23" spans="1:37" ht="18.75" customHeight="1" thickBot="1" x14ac:dyDescent="0.25">
      <c r="A23" s="55"/>
      <c r="B23" s="56"/>
      <c r="C23" s="56"/>
      <c r="D23" s="56"/>
      <c r="E23" s="56"/>
      <c r="F23" s="56"/>
      <c r="G23" s="56"/>
      <c r="H23" s="56"/>
      <c r="I23" s="56"/>
      <c r="J23" s="56"/>
      <c r="K23" s="56"/>
      <c r="L23" s="56"/>
      <c r="M23" s="56"/>
      <c r="N23" s="56"/>
      <c r="O23" s="56"/>
      <c r="P23" s="56"/>
      <c r="Q23" s="56"/>
      <c r="R23" s="57"/>
      <c r="AE23" s="54"/>
      <c r="AF23" s="54"/>
      <c r="AG23" s="54"/>
      <c r="AH23" s="54"/>
      <c r="AI23" s="54"/>
      <c r="AJ23" s="54"/>
      <c r="AK23" s="54"/>
    </row>
    <row r="24" spans="1:37" ht="19" thickBot="1" x14ac:dyDescent="0.25">
      <c r="A24" s="55"/>
      <c r="B24" s="56"/>
      <c r="C24" s="56"/>
      <c r="D24" s="56"/>
      <c r="E24" s="56"/>
      <c r="F24" s="56"/>
      <c r="G24" s="56"/>
      <c r="H24" s="56"/>
      <c r="I24" s="121" t="str">
        <f>"Beschikbare jaarruimte in "&amp;J7</f>
        <v>Beschikbare jaarruimte in 2022</v>
      </c>
      <c r="J24" s="122"/>
      <c r="K24" s="122"/>
      <c r="L24" s="123"/>
      <c r="M24" s="124">
        <f>MAX(0,ROUNDUP(O8*O9-J18*J19-M18,0))*AD11</f>
        <v>0</v>
      </c>
      <c r="N24" s="56"/>
      <c r="O24" s="56"/>
      <c r="P24" s="217"/>
      <c r="Q24" s="214"/>
      <c r="R24" s="57"/>
      <c r="AE24" s="54"/>
      <c r="AF24" s="54"/>
      <c r="AG24" s="54"/>
      <c r="AH24" s="54"/>
      <c r="AI24" s="54"/>
      <c r="AJ24" s="54"/>
      <c r="AK24" s="54"/>
    </row>
    <row r="25" spans="1:37" ht="11" customHeight="1" thickBot="1" x14ac:dyDescent="0.25">
      <c r="A25" s="55"/>
      <c r="B25" s="56"/>
      <c r="C25" s="56"/>
      <c r="D25" s="56"/>
      <c r="E25" s="56"/>
      <c r="F25" s="56"/>
      <c r="G25" s="56"/>
      <c r="H25" s="56"/>
      <c r="I25" s="125"/>
      <c r="J25" s="126"/>
      <c r="K25" s="127"/>
      <c r="L25" s="56"/>
      <c r="M25" s="128"/>
      <c r="N25" s="56"/>
      <c r="O25" s="56"/>
      <c r="P25" s="56"/>
      <c r="Q25" s="56"/>
      <c r="R25" s="57"/>
      <c r="AE25" s="54"/>
      <c r="AF25" s="54"/>
      <c r="AG25" s="54"/>
      <c r="AH25" s="54"/>
      <c r="AI25" s="54"/>
      <c r="AJ25" s="54"/>
      <c r="AK25" s="54"/>
    </row>
    <row r="26" spans="1:37" ht="19" thickBot="1" x14ac:dyDescent="0.25">
      <c r="A26" s="55"/>
      <c r="B26" s="56"/>
      <c r="C26" s="56"/>
      <c r="D26" s="56"/>
      <c r="E26" s="56"/>
      <c r="F26" s="56"/>
      <c r="G26" s="56"/>
      <c r="H26" s="56"/>
      <c r="I26" s="129" t="str">
        <f>"Beschikbare reserveringsruimte in "&amp;J7</f>
        <v>Beschikbare reserveringsruimte in 2022</v>
      </c>
      <c r="J26" s="130"/>
      <c r="K26" s="130"/>
      <c r="L26" s="131"/>
      <c r="M26" s="124">
        <f>MIN(SUM(J38:P38),AC8,CHOOSE(AD10,AC7,AD7))</f>
        <v>0</v>
      </c>
      <c r="N26" s="56"/>
      <c r="O26" s="56"/>
      <c r="P26" s="56"/>
      <c r="Q26" s="56"/>
      <c r="R26" s="57"/>
      <c r="V26" s="132"/>
      <c r="X26" s="54"/>
      <c r="Y26" s="54"/>
      <c r="Z26" s="54"/>
      <c r="AA26" s="51"/>
      <c r="AB26" s="51"/>
      <c r="AC26" s="51"/>
      <c r="AD26" s="51"/>
    </row>
    <row r="27" spans="1:37" ht="11" customHeight="1" thickBot="1" x14ac:dyDescent="0.25">
      <c r="A27" s="55"/>
      <c r="B27" s="56"/>
      <c r="C27" s="56"/>
      <c r="D27" s="56"/>
      <c r="E27" s="56"/>
      <c r="F27" s="56"/>
      <c r="G27" s="56"/>
      <c r="H27" s="56"/>
      <c r="I27" s="133"/>
      <c r="J27" s="134"/>
      <c r="K27" s="135"/>
      <c r="L27" s="56"/>
      <c r="M27" s="128"/>
      <c r="N27" s="56"/>
      <c r="O27" s="56"/>
      <c r="P27" s="56"/>
      <c r="Q27" s="56"/>
      <c r="R27" s="57"/>
      <c r="S27" s="120"/>
      <c r="T27" s="120"/>
      <c r="U27" s="120"/>
      <c r="W27" s="136"/>
      <c r="X27" s="54"/>
      <c r="Y27" s="54"/>
      <c r="Z27" s="54"/>
      <c r="AA27" s="51"/>
      <c r="AB27" s="51"/>
      <c r="AC27" s="51"/>
      <c r="AD27" s="51"/>
    </row>
    <row r="28" spans="1:37" ht="19" thickBot="1" x14ac:dyDescent="0.25">
      <c r="A28" s="55"/>
      <c r="B28" s="56"/>
      <c r="C28" s="56"/>
      <c r="D28" s="56"/>
      <c r="E28" s="56"/>
      <c r="F28" s="56"/>
      <c r="G28" s="56"/>
      <c r="H28" s="56"/>
      <c r="I28" s="137" t="str">
        <f>"Maximaal toegelaten lijfrentestorting in "&amp;J7</f>
        <v>Maximaal toegelaten lijfrentestorting in 2022</v>
      </c>
      <c r="J28" s="138"/>
      <c r="K28" s="138"/>
      <c r="L28" s="139"/>
      <c r="M28" s="124">
        <f>M24+M26+M20</f>
        <v>0</v>
      </c>
      <c r="N28" s="56"/>
      <c r="O28" s="56"/>
      <c r="P28" s="56"/>
      <c r="Q28" s="56"/>
      <c r="R28" s="57"/>
      <c r="X28" s="54"/>
      <c r="Y28" s="54"/>
      <c r="Z28" s="54"/>
      <c r="AA28" s="51"/>
      <c r="AB28" s="51"/>
      <c r="AC28" s="51"/>
      <c r="AD28" s="51"/>
    </row>
    <row r="29" spans="1:37" ht="11" customHeight="1" thickBot="1" x14ac:dyDescent="0.25">
      <c r="A29" s="55"/>
      <c r="B29" s="56"/>
      <c r="C29" s="56"/>
      <c r="D29" s="56"/>
      <c r="E29" s="56"/>
      <c r="F29" s="56"/>
      <c r="G29" s="56"/>
      <c r="H29" s="56"/>
      <c r="I29" s="133"/>
      <c r="J29" s="134"/>
      <c r="K29" s="135"/>
      <c r="L29" s="56"/>
      <c r="M29" s="128"/>
      <c r="N29" s="56"/>
      <c r="O29" s="56"/>
      <c r="P29" s="56"/>
      <c r="Q29" s="56"/>
      <c r="R29" s="57"/>
      <c r="X29" s="54"/>
      <c r="Y29" s="54"/>
      <c r="Z29" s="54"/>
      <c r="AA29" s="51"/>
      <c r="AB29" s="51"/>
      <c r="AC29" s="51"/>
      <c r="AD29" s="51"/>
    </row>
    <row r="30" spans="1:37" x14ac:dyDescent="0.2">
      <c r="A30" s="55"/>
      <c r="B30" s="56"/>
      <c r="C30" s="56"/>
      <c r="D30" s="56"/>
      <c r="E30" s="56"/>
      <c r="F30" s="56"/>
      <c r="G30" s="56"/>
      <c r="H30" s="56"/>
      <c r="I30" s="140" t="str">
        <f>"Gestort aan lijfrente in "&amp;J7</f>
        <v>Gestort aan lijfrente in 2022</v>
      </c>
      <c r="J30" s="141"/>
      <c r="K30" s="141"/>
      <c r="L30" s="142"/>
      <c r="M30" s="143">
        <v>0</v>
      </c>
      <c r="N30" s="56"/>
      <c r="O30" s="56"/>
      <c r="P30" s="56"/>
      <c r="Q30" s="56"/>
      <c r="R30" s="57"/>
      <c r="X30" s="54"/>
      <c r="Y30" s="54"/>
      <c r="Z30" s="54"/>
      <c r="AA30" s="51"/>
      <c r="AB30" s="51"/>
      <c r="AC30" s="51"/>
      <c r="AD30" s="51"/>
    </row>
    <row r="31" spans="1:37" x14ac:dyDescent="0.2">
      <c r="A31" s="55"/>
      <c r="B31" s="56"/>
      <c r="C31" s="56"/>
      <c r="D31" s="56"/>
      <c r="E31" s="56"/>
      <c r="F31" s="56"/>
      <c r="G31" s="56"/>
      <c r="H31" s="56"/>
      <c r="I31" s="144" t="s">
        <v>5</v>
      </c>
      <c r="J31" s="145"/>
      <c r="K31" s="145"/>
      <c r="L31" s="146"/>
      <c r="M31" s="147">
        <f>IF((M30-M20)&gt;M26,M26,MAX(0,M30-M20))</f>
        <v>0</v>
      </c>
      <c r="N31" s="56"/>
      <c r="O31" s="56"/>
      <c r="P31" s="56"/>
      <c r="Q31" s="56"/>
      <c r="R31" s="57"/>
      <c r="X31" s="54"/>
      <c r="Y31" s="54"/>
      <c r="Z31" s="54"/>
      <c r="AA31" s="51"/>
      <c r="AB31" s="51"/>
      <c r="AC31" s="51"/>
      <c r="AD31" s="51"/>
    </row>
    <row r="32" spans="1:37" ht="19" thickBot="1" x14ac:dyDescent="0.25">
      <c r="A32" s="55"/>
      <c r="B32" s="56"/>
      <c r="C32" s="56"/>
      <c r="D32" s="56"/>
      <c r="E32" s="56"/>
      <c r="F32" s="56"/>
      <c r="G32" s="56"/>
      <c r="H32" s="56"/>
      <c r="I32" s="148" t="s">
        <v>63</v>
      </c>
      <c r="J32" s="149"/>
      <c r="K32" s="149"/>
      <c r="L32" s="150"/>
      <c r="M32" s="151">
        <f>MAX(0,M30-M31-M20)</f>
        <v>0</v>
      </c>
      <c r="N32" s="56"/>
      <c r="O32" s="56"/>
      <c r="P32" s="56"/>
      <c r="Q32" s="56"/>
      <c r="R32" s="57"/>
      <c r="X32" s="54"/>
      <c r="Y32" s="54"/>
      <c r="Z32" s="54"/>
      <c r="AA32" s="51"/>
      <c r="AB32" s="51"/>
      <c r="AC32" s="51"/>
      <c r="AD32" s="51"/>
    </row>
    <row r="33" spans="1:37" ht="11" customHeight="1" thickBot="1" x14ac:dyDescent="0.25">
      <c r="A33" s="55"/>
      <c r="B33" s="56"/>
      <c r="C33" s="56"/>
      <c r="D33" s="56"/>
      <c r="E33" s="56"/>
      <c r="F33" s="56"/>
      <c r="G33" s="56"/>
      <c r="H33" s="56"/>
      <c r="I33" s="152"/>
      <c r="J33" s="56"/>
      <c r="K33" s="56"/>
      <c r="L33" s="56"/>
      <c r="M33" s="128"/>
      <c r="N33" s="56"/>
      <c r="O33" s="56"/>
      <c r="P33" s="56"/>
      <c r="Q33" s="56"/>
      <c r="R33" s="57"/>
      <c r="X33" s="54"/>
      <c r="Y33" s="54"/>
      <c r="Z33" s="54"/>
      <c r="AA33" s="51"/>
      <c r="AB33" s="51"/>
      <c r="AC33" s="51"/>
      <c r="AD33" s="51"/>
    </row>
    <row r="34" spans="1:37" ht="19" thickBot="1" x14ac:dyDescent="0.25">
      <c r="A34" s="55"/>
      <c r="B34" s="56"/>
      <c r="C34" s="56"/>
      <c r="D34" s="56"/>
      <c r="E34" s="56"/>
      <c r="F34" s="56"/>
      <c r="G34" s="56"/>
      <c r="H34" s="56"/>
      <c r="I34" s="153" t="str">
        <f>"Nog maximaal extra in te leggen in "&amp;J7</f>
        <v>Nog maximaal extra in te leggen in 2022</v>
      </c>
      <c r="J34" s="154"/>
      <c r="K34" s="155"/>
      <c r="L34" s="156"/>
      <c r="M34" s="124">
        <f>M28-M30</f>
        <v>0</v>
      </c>
      <c r="N34" s="56"/>
      <c r="O34" s="56"/>
      <c r="P34" s="56"/>
      <c r="Q34" s="56"/>
      <c r="R34" s="57"/>
      <c r="X34" s="54"/>
      <c r="Y34" s="54"/>
      <c r="Z34" s="54"/>
      <c r="AA34" s="51"/>
      <c r="AB34" s="51"/>
      <c r="AC34" s="51"/>
      <c r="AD34" s="51"/>
    </row>
    <row r="35" spans="1:37" x14ac:dyDescent="0.2">
      <c r="A35" s="55"/>
      <c r="B35" s="56"/>
      <c r="C35" s="56"/>
      <c r="D35" s="56"/>
      <c r="E35" s="56"/>
      <c r="F35" s="56"/>
      <c r="G35" s="56"/>
      <c r="H35" s="56"/>
      <c r="I35" s="56"/>
      <c r="J35" s="133"/>
      <c r="K35" s="133"/>
      <c r="L35" s="133"/>
      <c r="M35" s="133"/>
      <c r="N35" s="133"/>
      <c r="O35" s="133"/>
      <c r="P35" s="133"/>
      <c r="Q35" s="133"/>
      <c r="R35" s="157"/>
      <c r="X35" s="54"/>
      <c r="Y35" s="54"/>
      <c r="Z35" s="54"/>
      <c r="AA35" s="51"/>
      <c r="AB35" s="51"/>
      <c r="AC35" s="51"/>
      <c r="AD35" s="51"/>
    </row>
    <row r="36" spans="1:37" x14ac:dyDescent="0.2">
      <c r="A36" s="55"/>
      <c r="B36" s="56"/>
      <c r="C36" s="56"/>
      <c r="D36" s="56"/>
      <c r="E36" s="56"/>
      <c r="F36" s="133"/>
      <c r="G36" s="133"/>
      <c r="H36" s="133"/>
      <c r="I36" s="158"/>
      <c r="J36" s="134"/>
      <c r="K36" s="159"/>
      <c r="L36" s="159"/>
      <c r="M36" s="159"/>
      <c r="N36" s="159"/>
      <c r="O36" s="159"/>
      <c r="P36" s="159"/>
      <c r="Q36" s="159"/>
      <c r="R36" s="160"/>
      <c r="X36" s="161"/>
      <c r="Y36" s="161"/>
      <c r="Z36" s="161"/>
      <c r="AA36" s="161"/>
      <c r="AB36" s="161"/>
      <c r="AC36" s="161"/>
      <c r="AD36" s="161"/>
      <c r="AE36" s="54"/>
      <c r="AF36" s="54"/>
      <c r="AG36" s="54"/>
      <c r="AH36" s="54"/>
      <c r="AI36" s="54"/>
      <c r="AJ36" s="54"/>
      <c r="AK36" s="54"/>
    </row>
    <row r="37" spans="1:37" x14ac:dyDescent="0.2">
      <c r="A37" s="55"/>
      <c r="B37" s="56"/>
      <c r="C37" s="56"/>
      <c r="D37" s="162"/>
      <c r="E37" s="162"/>
      <c r="F37" s="162"/>
      <c r="G37" s="163" t="s">
        <v>6</v>
      </c>
      <c r="H37" s="159"/>
      <c r="I37" s="164">
        <f>J7</f>
        <v>2022</v>
      </c>
      <c r="J37" s="164">
        <f t="shared" ref="J37:P37" si="2">I37-1</f>
        <v>2021</v>
      </c>
      <c r="K37" s="164">
        <f t="shared" si="2"/>
        <v>2020</v>
      </c>
      <c r="L37" s="164">
        <f t="shared" si="2"/>
        <v>2019</v>
      </c>
      <c r="M37" s="164">
        <f t="shared" si="2"/>
        <v>2018</v>
      </c>
      <c r="N37" s="164">
        <f t="shared" si="2"/>
        <v>2017</v>
      </c>
      <c r="O37" s="164">
        <f t="shared" si="2"/>
        <v>2016</v>
      </c>
      <c r="P37" s="164">
        <f t="shared" si="2"/>
        <v>2015</v>
      </c>
      <c r="Q37" s="194"/>
      <c r="R37" s="160"/>
      <c r="X37" s="161"/>
      <c r="Y37" s="161"/>
      <c r="Z37" s="161"/>
      <c r="AA37" s="161"/>
      <c r="AB37" s="161"/>
      <c r="AC37" s="161"/>
      <c r="AD37" s="161"/>
      <c r="AE37" s="54"/>
      <c r="AF37" s="54"/>
      <c r="AG37" s="54"/>
      <c r="AH37" s="54"/>
      <c r="AI37" s="54"/>
      <c r="AJ37" s="54"/>
      <c r="AK37" s="54"/>
    </row>
    <row r="38" spans="1:37" x14ac:dyDescent="0.2">
      <c r="A38" s="55"/>
      <c r="B38" s="56"/>
      <c r="C38" s="56"/>
      <c r="D38" s="165"/>
      <c r="E38" s="165"/>
      <c r="F38" s="165"/>
      <c r="G38" s="166" t="str">
        <f>"Nog ongebruikt begin "&amp;J7</f>
        <v>Nog ongebruikt begin 2022</v>
      </c>
      <c r="H38" s="167"/>
      <c r="I38" s="168">
        <f>M24</f>
        <v>0</v>
      </c>
      <c r="J38" s="167">
        <f>'2021'!I40</f>
        <v>0</v>
      </c>
      <c r="K38" s="167">
        <f>'2021'!J40</f>
        <v>0</v>
      </c>
      <c r="L38" s="167">
        <f>'2021'!K40</f>
        <v>0</v>
      </c>
      <c r="M38" s="167">
        <f>'2021'!L40</f>
        <v>0</v>
      </c>
      <c r="N38" s="167">
        <f>'2021'!M40</f>
        <v>0</v>
      </c>
      <c r="O38" s="167">
        <f>'2021'!N40</f>
        <v>0</v>
      </c>
      <c r="P38" s="167">
        <f>'2021'!O40</f>
        <v>0</v>
      </c>
      <c r="Q38" s="167"/>
      <c r="R38" s="160"/>
      <c r="X38" s="161"/>
      <c r="Y38" s="161"/>
      <c r="Z38" s="161"/>
      <c r="AA38" s="161"/>
      <c r="AB38" s="161"/>
      <c r="AC38" s="161"/>
      <c r="AD38" s="161"/>
      <c r="AE38" s="54"/>
      <c r="AF38" s="54"/>
      <c r="AG38" s="54"/>
      <c r="AH38" s="54"/>
      <c r="AI38" s="54"/>
      <c r="AJ38" s="54"/>
      <c r="AK38" s="54"/>
    </row>
    <row r="39" spans="1:37" x14ac:dyDescent="0.2">
      <c r="A39" s="55"/>
      <c r="B39" s="56"/>
      <c r="C39" s="56"/>
      <c r="D39" s="165"/>
      <c r="E39" s="165"/>
      <c r="F39" s="165"/>
      <c r="G39" s="166" t="str">
        <f>"Gebruikt in "&amp;J7</f>
        <v>Gebruikt in 2022</v>
      </c>
      <c r="H39" s="167"/>
      <c r="I39" s="169">
        <f>M32</f>
        <v>0</v>
      </c>
      <c r="J39" s="169">
        <f>IF(J38&lt;($M31-SUM(K39:$Q39)),J38,($M31-SUM(K39:$Q39)))</f>
        <v>0</v>
      </c>
      <c r="K39" s="169">
        <f>IF(K38&lt;($M31-SUM(L39:$Q39)),K38,($M31-SUM(L39:$Q39)))</f>
        <v>0</v>
      </c>
      <c r="L39" s="169">
        <f>IF(L38&lt;($M31-SUM(M39:$Q39)),L38,($M31-SUM(M39:$Q39)))</f>
        <v>0</v>
      </c>
      <c r="M39" s="169">
        <f>IF(M38&lt;($M31-SUM(N39:$Q39)),M38,($M31-SUM(N39:$Q39)))</f>
        <v>0</v>
      </c>
      <c r="N39" s="169">
        <f>IF(N38&lt;($M31-SUM(O39:$Q39)),N38,($M31-SUM(O39:$Q39)))</f>
        <v>0</v>
      </c>
      <c r="O39" s="169">
        <f>IF(O38&lt;($M31-SUM(P39:$Q39)),O38,($M31-SUM(P39:$Q39)))</f>
        <v>0</v>
      </c>
      <c r="P39" s="169">
        <f>IF(P38&lt;($M31-SUM(Q39:$Q39)),P38,($M31-SUM(Q39:$Q39)))</f>
        <v>0</v>
      </c>
      <c r="Q39" s="159"/>
      <c r="R39" s="160"/>
      <c r="AE39" s="54"/>
      <c r="AF39" s="54"/>
      <c r="AG39" s="54"/>
      <c r="AH39" s="54"/>
      <c r="AI39" s="54"/>
      <c r="AJ39" s="54"/>
      <c r="AK39" s="54"/>
    </row>
    <row r="40" spans="1:37" x14ac:dyDescent="0.2">
      <c r="A40" s="55"/>
      <c r="B40" s="56"/>
      <c r="C40" s="56"/>
      <c r="D40" s="162"/>
      <c r="E40" s="162"/>
      <c r="F40" s="162"/>
      <c r="G40" s="170" t="s">
        <v>26</v>
      </c>
      <c r="H40" s="167"/>
      <c r="I40" s="195">
        <f t="shared" ref="I40:N40" si="3">I38-I39</f>
        <v>0</v>
      </c>
      <c r="J40" s="195">
        <f t="shared" si="3"/>
        <v>0</v>
      </c>
      <c r="K40" s="195">
        <f t="shared" si="3"/>
        <v>0</v>
      </c>
      <c r="L40" s="195">
        <f t="shared" si="3"/>
        <v>0</v>
      </c>
      <c r="M40" s="195">
        <f t="shared" si="3"/>
        <v>0</v>
      </c>
      <c r="N40" s="195">
        <f t="shared" si="3"/>
        <v>0</v>
      </c>
      <c r="O40" s="195">
        <f>O38-O39</f>
        <v>0</v>
      </c>
      <c r="P40" s="195">
        <f>P38-P39</f>
        <v>0</v>
      </c>
      <c r="Q40" s="159"/>
      <c r="R40" s="160"/>
      <c r="X40" s="161"/>
      <c r="Y40" s="161"/>
      <c r="Z40" s="161"/>
      <c r="AA40" s="161"/>
      <c r="AB40" s="161"/>
      <c r="AC40" s="161"/>
      <c r="AD40" s="161"/>
      <c r="AE40" s="54"/>
      <c r="AF40" s="54"/>
      <c r="AG40" s="54"/>
      <c r="AH40" s="54"/>
      <c r="AI40" s="54"/>
      <c r="AJ40" s="54"/>
      <c r="AK40" s="54"/>
    </row>
    <row r="41" spans="1:37" x14ac:dyDescent="0.2">
      <c r="A41" s="55"/>
      <c r="B41" s="56"/>
      <c r="C41" s="56"/>
      <c r="D41" s="159"/>
      <c r="E41" s="159"/>
      <c r="F41" s="159"/>
      <c r="G41" s="168"/>
      <c r="H41" s="167"/>
      <c r="I41" s="182"/>
      <c r="J41" s="159"/>
      <c r="K41" s="159"/>
      <c r="L41" s="159"/>
      <c r="M41" s="159"/>
      <c r="N41" s="159"/>
      <c r="O41" s="159"/>
      <c r="P41" s="159"/>
      <c r="Q41" s="159"/>
      <c r="R41" s="160"/>
      <c r="X41" s="161"/>
      <c r="Y41" s="161"/>
      <c r="Z41" s="161"/>
      <c r="AA41" s="161"/>
      <c r="AB41" s="161"/>
      <c r="AC41" s="161"/>
      <c r="AD41" s="161"/>
      <c r="AE41" s="54"/>
      <c r="AF41" s="54"/>
      <c r="AG41" s="54"/>
      <c r="AH41" s="54"/>
      <c r="AI41" s="54"/>
      <c r="AJ41" s="54"/>
      <c r="AK41" s="54"/>
    </row>
    <row r="42" spans="1:37" x14ac:dyDescent="0.2">
      <c r="A42" s="55"/>
      <c r="B42" s="56"/>
      <c r="C42" s="56"/>
      <c r="D42" s="162"/>
      <c r="E42" s="162"/>
      <c r="F42" s="162"/>
      <c r="G42" s="173" t="s">
        <v>24</v>
      </c>
      <c r="H42" s="173"/>
      <c r="I42" s="159"/>
      <c r="J42" s="159"/>
      <c r="K42" s="159"/>
      <c r="L42" s="159"/>
      <c r="M42" s="159"/>
      <c r="N42" s="159"/>
      <c r="O42" s="159"/>
      <c r="P42" s="159"/>
      <c r="Q42" s="159"/>
      <c r="R42" s="160"/>
      <c r="X42" s="161"/>
      <c r="Y42" s="161"/>
      <c r="Z42" s="161"/>
      <c r="AA42" s="161"/>
      <c r="AB42" s="161"/>
      <c r="AC42" s="161"/>
      <c r="AD42" s="161"/>
      <c r="AE42" s="54"/>
      <c r="AF42" s="54"/>
      <c r="AG42" s="54"/>
      <c r="AH42" s="54"/>
      <c r="AI42" s="54"/>
      <c r="AJ42" s="54"/>
      <c r="AK42" s="54"/>
    </row>
    <row r="43" spans="1:37" x14ac:dyDescent="0.2">
      <c r="A43" s="55"/>
      <c r="B43" s="56"/>
      <c r="C43" s="56"/>
      <c r="D43" s="165"/>
      <c r="E43" s="165"/>
      <c r="F43" s="165"/>
      <c r="G43" s="174" t="str">
        <f>"Stand FOR begin "&amp;(J7-1)</f>
        <v>Stand FOR begin 2021</v>
      </c>
      <c r="H43" s="174"/>
      <c r="I43" s="175">
        <f>'2021'!I47</f>
        <v>0</v>
      </c>
      <c r="J43" s="159"/>
      <c r="K43" s="159"/>
      <c r="L43" s="159"/>
      <c r="M43" s="159"/>
      <c r="N43" s="159"/>
      <c r="O43" s="159"/>
      <c r="P43" s="159"/>
      <c r="Q43" s="159"/>
      <c r="R43" s="57"/>
      <c r="X43" s="161"/>
      <c r="Y43" s="161"/>
      <c r="Z43" s="161"/>
      <c r="AA43" s="161"/>
      <c r="AB43" s="161"/>
      <c r="AC43" s="161"/>
      <c r="AD43" s="161"/>
      <c r="AE43" s="54"/>
      <c r="AF43" s="54"/>
      <c r="AG43" s="54"/>
      <c r="AH43" s="54"/>
      <c r="AI43" s="54"/>
      <c r="AJ43" s="54"/>
      <c r="AK43" s="54"/>
    </row>
    <row r="44" spans="1:37" x14ac:dyDescent="0.2">
      <c r="A44" s="55"/>
      <c r="B44" s="56"/>
      <c r="C44" s="56"/>
      <c r="D44" s="165"/>
      <c r="E44" s="165"/>
      <c r="F44" s="165"/>
      <c r="G44" s="174" t="str">
        <f>L18</f>
        <v>Toename FOR in 2021</v>
      </c>
      <c r="H44" s="174"/>
      <c r="I44" s="175">
        <f>M18</f>
        <v>0</v>
      </c>
      <c r="J44" s="159"/>
      <c r="K44" s="159"/>
      <c r="L44" s="159"/>
      <c r="M44" s="159"/>
      <c r="N44" s="159"/>
      <c r="O44" s="159"/>
      <c r="P44" s="159"/>
      <c r="Q44" s="159"/>
      <c r="R44" s="57"/>
      <c r="X44" s="161"/>
      <c r="Y44" s="161"/>
      <c r="Z44" s="161"/>
      <c r="AA44" s="161"/>
      <c r="AB44" s="161"/>
      <c r="AC44" s="161"/>
      <c r="AD44" s="161"/>
      <c r="AE44" s="54"/>
      <c r="AF44" s="54"/>
      <c r="AG44" s="54"/>
      <c r="AH44" s="54"/>
      <c r="AI44" s="54"/>
      <c r="AJ44" s="54"/>
      <c r="AK44" s="54"/>
    </row>
    <row r="45" spans="1:37" x14ac:dyDescent="0.2">
      <c r="A45" s="55"/>
      <c r="B45" s="56"/>
      <c r="C45" s="56"/>
      <c r="D45" s="165"/>
      <c r="E45" s="165"/>
      <c r="F45" s="165"/>
      <c r="G45" s="174" t="str">
        <f>L19</f>
        <v>Afname FOR in 2021</v>
      </c>
      <c r="H45" s="174"/>
      <c r="I45" s="175">
        <f>M19</f>
        <v>0</v>
      </c>
      <c r="J45" s="159"/>
      <c r="K45" s="159"/>
      <c r="L45" s="159"/>
      <c r="M45" s="159"/>
      <c r="N45" s="159"/>
      <c r="O45" s="159"/>
      <c r="P45" s="159"/>
      <c r="Q45" s="159"/>
      <c r="R45" s="57"/>
      <c r="X45" s="161"/>
      <c r="Y45" s="161"/>
      <c r="Z45" s="161"/>
      <c r="AA45" s="161"/>
      <c r="AB45" s="161"/>
      <c r="AC45" s="161"/>
      <c r="AD45" s="161"/>
      <c r="AE45" s="54"/>
      <c r="AF45" s="54"/>
      <c r="AG45" s="54"/>
      <c r="AH45" s="54"/>
      <c r="AI45" s="54"/>
      <c r="AJ45" s="54"/>
      <c r="AK45" s="54"/>
    </row>
    <row r="46" spans="1:37" x14ac:dyDescent="0.2">
      <c r="A46" s="55"/>
      <c r="B46" s="56"/>
      <c r="C46" s="56"/>
      <c r="D46" s="165"/>
      <c r="E46" s="165"/>
      <c r="F46" s="165"/>
      <c r="G46" s="174" t="str">
        <f>"Bedrag FOR omgezet naar lijfrente in "&amp;(J7-1)</f>
        <v>Bedrag FOR omgezet naar lijfrente in 2021</v>
      </c>
      <c r="H46" s="174"/>
      <c r="I46" s="176">
        <f>'2021'!M20</f>
        <v>0</v>
      </c>
      <c r="J46" s="159"/>
      <c r="K46" s="159"/>
      <c r="L46" s="159"/>
      <c r="M46" s="159"/>
      <c r="N46" s="159"/>
      <c r="O46" s="159"/>
      <c r="P46" s="159"/>
      <c r="Q46" s="159"/>
      <c r="R46" s="57"/>
      <c r="X46" s="161"/>
      <c r="Y46" s="161"/>
      <c r="Z46" s="161"/>
      <c r="AA46" s="161"/>
      <c r="AB46" s="161"/>
      <c r="AC46" s="161"/>
      <c r="AD46" s="161"/>
      <c r="AE46" s="54"/>
      <c r="AF46" s="54"/>
      <c r="AG46" s="54"/>
      <c r="AH46" s="54"/>
      <c r="AI46" s="54"/>
      <c r="AJ46" s="54"/>
      <c r="AK46" s="54"/>
    </row>
    <row r="47" spans="1:37" x14ac:dyDescent="0.2">
      <c r="A47" s="55"/>
      <c r="B47" s="56"/>
      <c r="C47" s="56"/>
      <c r="D47" s="162"/>
      <c r="E47" s="162"/>
      <c r="F47" s="162"/>
      <c r="G47" s="177" t="str">
        <f>"Stand FOR eind "&amp;(J7-1)</f>
        <v>Stand FOR eind 2021</v>
      </c>
      <c r="H47" s="177"/>
      <c r="I47" s="178">
        <f>SUM(I43:I44)-I45-I46</f>
        <v>0</v>
      </c>
      <c r="J47" s="159"/>
      <c r="K47" s="159"/>
      <c r="L47" s="159"/>
      <c r="M47" s="159"/>
      <c r="N47" s="159"/>
      <c r="O47" s="159"/>
      <c r="P47" s="159"/>
      <c r="Q47" s="159"/>
      <c r="R47" s="57"/>
      <c r="X47" s="161"/>
      <c r="Y47" s="161"/>
      <c r="Z47" s="161"/>
      <c r="AA47" s="161"/>
      <c r="AB47" s="161"/>
      <c r="AC47" s="161"/>
      <c r="AD47" s="161"/>
      <c r="AE47" s="54"/>
      <c r="AF47" s="54"/>
      <c r="AG47" s="54"/>
      <c r="AH47" s="54"/>
      <c r="AI47" s="54"/>
      <c r="AJ47" s="54"/>
      <c r="AK47" s="54"/>
    </row>
    <row r="48" spans="1:37" x14ac:dyDescent="0.2">
      <c r="A48" s="55"/>
      <c r="B48" s="56"/>
      <c r="C48" s="56"/>
      <c r="D48" s="159"/>
      <c r="E48" s="159"/>
      <c r="F48" s="159"/>
      <c r="G48" s="159"/>
      <c r="H48" s="159"/>
      <c r="I48" s="159"/>
      <c r="J48" s="159"/>
      <c r="K48" s="159"/>
      <c r="L48" s="159"/>
      <c r="M48" s="159"/>
      <c r="N48" s="159"/>
      <c r="O48" s="159"/>
      <c r="P48" s="159"/>
      <c r="Q48" s="159"/>
      <c r="R48" s="57"/>
      <c r="X48" s="161"/>
      <c r="Y48" s="161"/>
      <c r="Z48" s="161"/>
      <c r="AA48" s="161"/>
      <c r="AB48" s="161"/>
      <c r="AC48" s="161"/>
      <c r="AD48" s="161"/>
      <c r="AE48" s="54"/>
      <c r="AF48" s="54"/>
      <c r="AG48" s="54"/>
      <c r="AH48" s="54"/>
      <c r="AI48" s="54"/>
      <c r="AJ48" s="54"/>
      <c r="AK48" s="54"/>
    </row>
    <row r="49" spans="1:37" x14ac:dyDescent="0.2">
      <c r="A49" s="55"/>
      <c r="B49" s="56"/>
      <c r="C49" s="56"/>
      <c r="D49" s="56"/>
      <c r="E49" s="56"/>
      <c r="F49" s="56"/>
      <c r="G49" s="56"/>
      <c r="H49" s="56"/>
      <c r="I49" s="56"/>
      <c r="J49" s="56"/>
      <c r="K49" s="56"/>
      <c r="L49" s="56"/>
      <c r="M49" s="56"/>
      <c r="N49" s="56"/>
      <c r="O49" s="56"/>
      <c r="P49" s="56"/>
      <c r="Q49" s="56"/>
      <c r="R49" s="57"/>
      <c r="X49" s="161"/>
      <c r="Y49" s="161"/>
      <c r="Z49" s="161"/>
      <c r="AA49" s="161"/>
      <c r="AB49" s="161"/>
      <c r="AC49" s="161"/>
      <c r="AD49" s="161"/>
      <c r="AE49" s="54"/>
      <c r="AF49" s="54"/>
      <c r="AG49" s="54"/>
      <c r="AH49" s="54"/>
      <c r="AI49" s="54"/>
      <c r="AJ49" s="54"/>
      <c r="AK49" s="54"/>
    </row>
    <row r="50" spans="1:37" x14ac:dyDescent="0.2">
      <c r="A50" s="55"/>
      <c r="B50" s="56"/>
      <c r="C50" s="56"/>
      <c r="D50" s="134"/>
      <c r="E50" s="179" t="s">
        <v>32</v>
      </c>
      <c r="F50" s="134"/>
      <c r="G50" s="180"/>
      <c r="H50" s="134"/>
      <c r="I50" s="159"/>
      <c r="J50" s="159"/>
      <c r="K50" s="159"/>
      <c r="L50" s="159"/>
      <c r="M50" s="159"/>
      <c r="N50" s="159"/>
      <c r="O50" s="159"/>
      <c r="P50" s="159"/>
      <c r="Q50" s="56"/>
      <c r="R50" s="57"/>
      <c r="X50" s="161"/>
      <c r="Y50" s="161"/>
      <c r="Z50" s="161"/>
      <c r="AA50" s="161"/>
      <c r="AB50" s="161"/>
      <c r="AC50" s="161"/>
      <c r="AD50" s="161"/>
      <c r="AE50" s="54"/>
      <c r="AF50" s="54"/>
      <c r="AG50" s="54"/>
      <c r="AH50" s="54"/>
      <c r="AI50" s="54"/>
      <c r="AJ50" s="54"/>
      <c r="AK50" s="54"/>
    </row>
    <row r="51" spans="1:37" x14ac:dyDescent="0.2">
      <c r="A51" s="55"/>
      <c r="B51" s="56"/>
      <c r="C51" s="56"/>
      <c r="D51" s="181"/>
      <c r="E51" s="182" t="s">
        <v>71</v>
      </c>
      <c r="F51" s="183"/>
      <c r="G51" s="183"/>
      <c r="H51" s="183"/>
      <c r="I51" s="183"/>
      <c r="J51" s="183"/>
      <c r="K51" s="183"/>
      <c r="L51" s="183"/>
      <c r="M51" s="183"/>
      <c r="N51" s="183"/>
      <c r="O51" s="183"/>
      <c r="P51" s="183"/>
      <c r="Q51" s="56"/>
      <c r="R51" s="57"/>
      <c r="X51" s="161"/>
      <c r="Y51" s="161"/>
      <c r="Z51" s="161"/>
      <c r="AA51" s="161"/>
      <c r="AB51" s="161"/>
      <c r="AC51" s="161"/>
      <c r="AD51" s="161"/>
      <c r="AE51" s="54"/>
      <c r="AF51" s="54"/>
      <c r="AG51" s="54"/>
      <c r="AH51" s="54"/>
      <c r="AI51" s="54"/>
      <c r="AJ51" s="54"/>
      <c r="AK51" s="54"/>
    </row>
    <row r="52" spans="1:37" ht="18.75" customHeight="1" x14ac:dyDescent="0.2">
      <c r="A52" s="55"/>
      <c r="B52" s="56"/>
      <c r="C52" s="56"/>
      <c r="D52" s="181"/>
      <c r="E52" s="182" t="s">
        <v>72</v>
      </c>
      <c r="F52" s="183"/>
      <c r="G52" s="183"/>
      <c r="H52" s="183"/>
      <c r="I52" s="183"/>
      <c r="J52" s="183"/>
      <c r="K52" s="183"/>
      <c r="L52" s="183"/>
      <c r="M52" s="183"/>
      <c r="N52" s="183"/>
      <c r="O52" s="183"/>
      <c r="P52" s="183"/>
      <c r="Q52" s="56"/>
      <c r="R52" s="57"/>
      <c r="X52" s="161"/>
      <c r="Y52" s="161"/>
      <c r="Z52" s="161"/>
      <c r="AA52" s="161"/>
      <c r="AB52" s="161"/>
      <c r="AC52" s="161"/>
      <c r="AD52" s="161"/>
      <c r="AE52" s="54"/>
      <c r="AF52" s="54"/>
      <c r="AG52" s="54"/>
      <c r="AH52" s="54"/>
      <c r="AI52" s="54"/>
      <c r="AJ52" s="54"/>
      <c r="AK52" s="54"/>
    </row>
    <row r="53" spans="1:37" x14ac:dyDescent="0.2">
      <c r="A53" s="55"/>
      <c r="B53" s="56"/>
      <c r="C53" s="56"/>
      <c r="D53" s="181"/>
      <c r="E53" s="182" t="s">
        <v>73</v>
      </c>
      <c r="F53" s="183"/>
      <c r="G53" s="183"/>
      <c r="H53" s="183"/>
      <c r="I53" s="183"/>
      <c r="J53" s="183"/>
      <c r="K53" s="183"/>
      <c r="L53" s="183"/>
      <c r="M53" s="183"/>
      <c r="N53" s="183"/>
      <c r="O53" s="183"/>
      <c r="P53" s="183"/>
      <c r="Q53" s="56"/>
      <c r="R53" s="57"/>
      <c r="X53" s="161"/>
      <c r="Y53" s="161"/>
      <c r="Z53" s="161"/>
      <c r="AA53" s="161"/>
      <c r="AB53" s="161"/>
      <c r="AC53" s="161"/>
      <c r="AD53" s="161"/>
      <c r="AE53" s="54"/>
      <c r="AF53" s="54"/>
      <c r="AG53" s="54"/>
      <c r="AH53" s="54"/>
      <c r="AI53" s="54"/>
      <c r="AJ53" s="54"/>
      <c r="AK53" s="54"/>
    </row>
    <row r="54" spans="1:37" x14ac:dyDescent="0.2">
      <c r="A54" s="55"/>
      <c r="B54" s="56"/>
      <c r="C54" s="56"/>
      <c r="D54" s="181"/>
      <c r="E54" s="182" t="s">
        <v>74</v>
      </c>
      <c r="F54" s="182"/>
      <c r="G54" s="182"/>
      <c r="H54" s="182"/>
      <c r="I54" s="182"/>
      <c r="J54" s="182"/>
      <c r="K54" s="182"/>
      <c r="L54" s="182"/>
      <c r="M54" s="182"/>
      <c r="N54" s="182"/>
      <c r="O54" s="182"/>
      <c r="P54" s="182"/>
      <c r="Q54" s="56"/>
      <c r="R54" s="57"/>
      <c r="X54" s="161"/>
      <c r="Y54" s="161"/>
      <c r="Z54" s="161"/>
      <c r="AA54" s="161"/>
      <c r="AB54" s="161"/>
      <c r="AC54" s="161"/>
      <c r="AD54" s="161"/>
      <c r="AE54" s="54"/>
      <c r="AF54" s="54"/>
      <c r="AG54" s="54"/>
      <c r="AH54" s="54"/>
      <c r="AI54" s="54"/>
      <c r="AJ54" s="54"/>
      <c r="AK54" s="54"/>
    </row>
    <row r="55" spans="1:37" x14ac:dyDescent="0.2">
      <c r="A55" s="55"/>
      <c r="B55" s="56"/>
      <c r="C55" s="56"/>
      <c r="D55" s="181"/>
      <c r="E55" s="182"/>
      <c r="F55" s="182"/>
      <c r="G55" s="182"/>
      <c r="H55" s="182"/>
      <c r="I55" s="182"/>
      <c r="J55" s="182"/>
      <c r="K55" s="182"/>
      <c r="L55" s="182"/>
      <c r="M55" s="182"/>
      <c r="N55" s="182"/>
      <c r="O55" s="182"/>
      <c r="P55" s="182"/>
      <c r="Q55" s="56"/>
      <c r="R55" s="57"/>
      <c r="X55" s="161"/>
    </row>
    <row r="56" spans="1:37" ht="19" thickBot="1" x14ac:dyDescent="0.25">
      <c r="A56" s="184"/>
      <c r="B56" s="185"/>
      <c r="C56" s="185"/>
      <c r="D56" s="186"/>
      <c r="E56" s="187"/>
      <c r="F56" s="187"/>
      <c r="G56" s="187"/>
      <c r="H56" s="187"/>
      <c r="I56" s="187"/>
      <c r="J56" s="187"/>
      <c r="K56" s="187"/>
      <c r="L56" s="187"/>
      <c r="M56" s="187"/>
      <c r="N56" s="187"/>
      <c r="O56" s="187"/>
      <c r="P56" s="187"/>
      <c r="Q56" s="185"/>
      <c r="R56" s="188"/>
      <c r="X56" s="161"/>
    </row>
    <row r="59" spans="1:37" x14ac:dyDescent="0.2">
      <c r="A59" s="54"/>
      <c r="B59" s="54"/>
      <c r="C59" s="54"/>
      <c r="D59" s="189"/>
      <c r="E59" s="54"/>
      <c r="F59" s="54"/>
      <c r="G59" s="54"/>
      <c r="H59" s="54"/>
      <c r="I59" s="54"/>
      <c r="J59" s="54"/>
      <c r="K59" s="54"/>
      <c r="L59" s="54"/>
      <c r="M59" s="54"/>
      <c r="N59" s="54"/>
      <c r="O59" s="54"/>
      <c r="P59" s="54"/>
      <c r="Q59" s="54"/>
      <c r="R59" s="54"/>
    </row>
    <row r="60" spans="1:37" x14ac:dyDescent="0.2">
      <c r="A60" s="54"/>
      <c r="B60" s="54"/>
      <c r="C60" s="54"/>
      <c r="D60" s="54"/>
      <c r="E60" s="54"/>
      <c r="F60" s="54"/>
      <c r="G60" s="54"/>
      <c r="H60" s="54"/>
      <c r="I60" s="54"/>
      <c r="J60" s="54"/>
      <c r="K60" s="54"/>
      <c r="L60" s="54"/>
      <c r="M60" s="54"/>
      <c r="N60" s="54"/>
      <c r="O60" s="54"/>
      <c r="P60" s="54"/>
      <c r="Q60" s="54"/>
      <c r="R60" s="54"/>
    </row>
    <row r="61" spans="1:37" x14ac:dyDescent="0.2">
      <c r="A61" s="54"/>
      <c r="B61" s="54"/>
      <c r="C61" s="54"/>
      <c r="D61" s="54"/>
      <c r="E61" s="54"/>
      <c r="F61" s="54"/>
      <c r="G61" s="54"/>
      <c r="H61" s="54"/>
      <c r="I61" s="54"/>
      <c r="J61" s="54"/>
      <c r="K61" s="54"/>
      <c r="L61" s="54"/>
      <c r="M61" s="54"/>
      <c r="N61" s="54"/>
      <c r="O61" s="54"/>
      <c r="P61" s="54"/>
      <c r="Q61" s="54"/>
      <c r="R61" s="54"/>
    </row>
    <row r="62" spans="1:37" x14ac:dyDescent="0.2">
      <c r="A62" s="54"/>
      <c r="B62" s="54"/>
      <c r="C62" s="54"/>
      <c r="D62" s="54"/>
      <c r="E62" s="54"/>
      <c r="F62" s="54"/>
      <c r="G62" s="54"/>
      <c r="H62" s="54"/>
      <c r="I62" s="54"/>
      <c r="J62" s="54"/>
      <c r="K62" s="54"/>
      <c r="L62" s="54"/>
      <c r="M62" s="54"/>
      <c r="N62" s="54"/>
      <c r="O62" s="54"/>
      <c r="P62" s="54"/>
      <c r="Q62" s="54"/>
      <c r="R62" s="54"/>
    </row>
    <row r="63" spans="1:37" x14ac:dyDescent="0.2">
      <c r="A63" s="54"/>
      <c r="B63" s="54"/>
      <c r="C63" s="54"/>
      <c r="D63" s="54"/>
      <c r="E63" s="54"/>
      <c r="F63" s="54"/>
      <c r="G63" s="54"/>
      <c r="H63" s="54"/>
      <c r="I63" s="54"/>
      <c r="J63" s="54"/>
      <c r="K63" s="54"/>
      <c r="L63" s="54"/>
      <c r="M63" s="54"/>
      <c r="N63" s="54"/>
      <c r="O63" s="54"/>
      <c r="P63" s="54"/>
      <c r="Q63" s="54"/>
      <c r="R63" s="54"/>
    </row>
    <row r="64" spans="1:37" ht="18.75" customHeight="1" x14ac:dyDescent="0.2">
      <c r="A64" s="54"/>
      <c r="B64" s="54"/>
      <c r="C64" s="54"/>
      <c r="D64" s="54"/>
      <c r="E64" s="54"/>
      <c r="F64" s="54"/>
      <c r="G64" s="54"/>
      <c r="H64" s="54"/>
      <c r="I64" s="54"/>
      <c r="J64" s="54"/>
      <c r="K64" s="54"/>
      <c r="L64" s="54"/>
      <c r="M64" s="54"/>
      <c r="N64" s="54"/>
      <c r="O64" s="54"/>
      <c r="P64" s="54"/>
      <c r="Q64" s="54"/>
      <c r="R64" s="54"/>
    </row>
    <row r="65" spans="1:23" x14ac:dyDescent="0.2">
      <c r="A65" s="54"/>
      <c r="B65" s="54"/>
      <c r="C65" s="54"/>
      <c r="D65" s="54"/>
      <c r="E65" s="54"/>
      <c r="F65" s="54"/>
      <c r="G65" s="54"/>
      <c r="H65" s="54"/>
      <c r="I65" s="54"/>
      <c r="J65" s="54"/>
      <c r="K65" s="54"/>
      <c r="L65" s="54"/>
      <c r="M65" s="54"/>
      <c r="N65" s="54"/>
      <c r="O65" s="54"/>
      <c r="P65" s="54"/>
      <c r="Q65" s="54"/>
      <c r="R65" s="54"/>
    </row>
    <row r="66" spans="1:23" ht="18.75" customHeight="1" x14ac:dyDescent="0.2">
      <c r="A66" s="54"/>
      <c r="B66" s="54"/>
      <c r="C66" s="54"/>
      <c r="D66" s="54"/>
      <c r="E66" s="54"/>
      <c r="F66" s="54"/>
      <c r="G66" s="54"/>
      <c r="H66" s="54"/>
      <c r="I66" s="54"/>
      <c r="J66" s="54"/>
      <c r="K66" s="54"/>
      <c r="L66" s="54"/>
      <c r="M66" s="54"/>
      <c r="N66" s="54"/>
      <c r="O66" s="54"/>
      <c r="P66" s="54"/>
      <c r="Q66" s="54"/>
      <c r="R66" s="54"/>
    </row>
    <row r="67" spans="1:23" x14ac:dyDescent="0.2">
      <c r="A67" s="54"/>
      <c r="B67" s="54"/>
      <c r="C67" s="54"/>
      <c r="D67" s="54"/>
      <c r="E67" s="54"/>
      <c r="F67" s="54"/>
      <c r="G67" s="54"/>
      <c r="H67" s="54"/>
      <c r="I67" s="54"/>
      <c r="J67" s="54"/>
      <c r="K67" s="54"/>
      <c r="L67" s="54"/>
      <c r="M67" s="54"/>
      <c r="N67" s="54"/>
      <c r="O67" s="54"/>
      <c r="P67" s="54"/>
      <c r="Q67" s="54"/>
      <c r="R67" s="54"/>
    </row>
    <row r="68" spans="1:23" x14ac:dyDescent="0.2">
      <c r="A68" s="54"/>
      <c r="B68" s="54"/>
      <c r="C68" s="54"/>
      <c r="D68" s="54"/>
      <c r="E68" s="54"/>
      <c r="F68" s="54"/>
      <c r="G68" s="54"/>
      <c r="H68" s="54"/>
      <c r="I68" s="54"/>
      <c r="J68" s="54"/>
      <c r="K68" s="54"/>
      <c r="L68" s="54"/>
      <c r="M68" s="54"/>
      <c r="N68" s="54"/>
      <c r="O68" s="54"/>
      <c r="P68" s="54"/>
      <c r="Q68" s="54"/>
      <c r="R68" s="54"/>
    </row>
    <row r="69" spans="1:23" x14ac:dyDescent="0.2">
      <c r="A69" s="54"/>
      <c r="B69" s="54"/>
      <c r="C69" s="54"/>
      <c r="D69" s="54"/>
      <c r="E69" s="54"/>
      <c r="F69" s="54"/>
      <c r="G69" s="54"/>
      <c r="H69" s="54"/>
      <c r="I69" s="54"/>
      <c r="J69" s="54"/>
      <c r="K69" s="54"/>
      <c r="L69" s="54"/>
      <c r="M69" s="54"/>
      <c r="N69" s="54"/>
      <c r="O69" s="54"/>
      <c r="P69" s="54"/>
      <c r="Q69" s="54"/>
      <c r="R69" s="54"/>
    </row>
    <row r="70" spans="1:23" x14ac:dyDescent="0.2">
      <c r="A70" s="54"/>
      <c r="B70" s="54"/>
      <c r="C70" s="54"/>
      <c r="D70" s="54"/>
      <c r="E70" s="54"/>
      <c r="F70" s="54"/>
      <c r="G70" s="54"/>
      <c r="H70" s="54"/>
      <c r="I70" s="54"/>
      <c r="J70" s="54"/>
      <c r="K70" s="54"/>
      <c r="L70" s="54"/>
      <c r="M70" s="54"/>
      <c r="N70" s="54"/>
      <c r="O70" s="54"/>
      <c r="P70" s="54"/>
      <c r="Q70" s="54"/>
      <c r="R70" s="54"/>
    </row>
    <row r="71" spans="1:23" x14ac:dyDescent="0.2">
      <c r="A71" s="54"/>
      <c r="B71" s="54"/>
      <c r="C71" s="54"/>
      <c r="D71" s="54"/>
      <c r="E71" s="54"/>
      <c r="F71" s="54"/>
      <c r="G71" s="54"/>
      <c r="H71" s="54"/>
      <c r="I71" s="54"/>
      <c r="J71" s="54"/>
      <c r="K71" s="54"/>
      <c r="L71" s="54"/>
      <c r="M71" s="54"/>
      <c r="N71" s="54"/>
      <c r="O71" s="54"/>
      <c r="P71" s="54"/>
      <c r="Q71" s="54"/>
      <c r="R71" s="54"/>
    </row>
    <row r="72" spans="1:23" x14ac:dyDescent="0.2">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2">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2">
      <c r="S74" s="54"/>
      <c r="T74" s="54"/>
      <c r="U74" s="54"/>
      <c r="V74" s="54"/>
      <c r="W74" s="54"/>
    </row>
    <row r="75" spans="1:23" x14ac:dyDescent="0.2">
      <c r="S75" s="54"/>
      <c r="T75" s="54"/>
      <c r="U75" s="54"/>
      <c r="V75" s="54"/>
      <c r="W75" s="54"/>
    </row>
    <row r="76" spans="1:23" x14ac:dyDescent="0.2">
      <c r="S76" s="54"/>
      <c r="T76" s="54"/>
      <c r="U76" s="54"/>
      <c r="V76" s="54"/>
      <c r="W76" s="54"/>
    </row>
    <row r="77" spans="1:23" x14ac:dyDescent="0.2">
      <c r="S77" s="54"/>
      <c r="T77" s="54"/>
      <c r="U77" s="54"/>
      <c r="V77" s="54"/>
      <c r="W77" s="54"/>
    </row>
    <row r="78" spans="1:23" x14ac:dyDescent="0.2">
      <c r="S78" s="54"/>
      <c r="T78" s="54"/>
      <c r="U78" s="54"/>
      <c r="V78" s="54"/>
      <c r="W78" s="54"/>
    </row>
    <row r="79" spans="1:23" x14ac:dyDescent="0.2">
      <c r="S79" s="54"/>
      <c r="T79" s="54"/>
      <c r="U79" s="54"/>
      <c r="V79" s="54"/>
      <c r="W79" s="54"/>
    </row>
    <row r="80" spans="1:23" x14ac:dyDescent="0.2">
      <c r="S80" s="54"/>
      <c r="T80" s="54"/>
      <c r="U80" s="54"/>
      <c r="V80" s="54"/>
      <c r="W80" s="54"/>
    </row>
    <row r="81" spans="5:23" x14ac:dyDescent="0.2">
      <c r="E81" s="51" t="e">
        <f>IF(#REF!=X15,1,0)</f>
        <v>#REF!</v>
      </c>
      <c r="S81" s="54"/>
      <c r="T81" s="54"/>
      <c r="U81" s="54"/>
      <c r="V81" s="54"/>
      <c r="W81" s="54"/>
    </row>
    <row r="82" spans="5:23" x14ac:dyDescent="0.2">
      <c r="S82" s="54"/>
      <c r="T82" s="54"/>
      <c r="U82" s="54"/>
      <c r="V82" s="54"/>
      <c r="W82" s="54"/>
    </row>
    <row r="83" spans="5:23" x14ac:dyDescent="0.2">
      <c r="S83" s="54"/>
      <c r="T83" s="54"/>
      <c r="U83" s="54"/>
      <c r="V83" s="54"/>
      <c r="W83" s="54"/>
    </row>
    <row r="84" spans="5:23" x14ac:dyDescent="0.2">
      <c r="S84" s="54"/>
      <c r="T84" s="54"/>
      <c r="U84" s="54"/>
      <c r="V84" s="54"/>
      <c r="W84" s="54"/>
    </row>
    <row r="85" spans="5:23" x14ac:dyDescent="0.2">
      <c r="S85" s="54"/>
      <c r="T85" s="54"/>
      <c r="U85" s="54"/>
      <c r="V85" s="54"/>
      <c r="W85" s="54"/>
    </row>
    <row r="86" spans="5:23" x14ac:dyDescent="0.2">
      <c r="S86" s="54"/>
      <c r="T86" s="54"/>
      <c r="U86" s="54"/>
      <c r="V86" s="54"/>
      <c r="W86" s="54"/>
    </row>
    <row r="109" spans="2:4" x14ac:dyDescent="0.2">
      <c r="B109" s="51" t="str">
        <f>"Maximaal toegelaten nettolijfrente storting in "&amp;J7</f>
        <v>Maximaal toegelaten nettolijfrente storting in 2022</v>
      </c>
      <c r="D109" s="51">
        <f>MAX(0,(SUM(W17:W19)-AG7)*AI12)</f>
        <v>0</v>
      </c>
    </row>
    <row r="111" spans="2:4" x14ac:dyDescent="0.2">
      <c r="B111" s="51" t="s">
        <v>32</v>
      </c>
    </row>
    <row r="113" spans="19:19" x14ac:dyDescent="0.2">
      <c r="S113" s="51">
        <f>SUM(H40:O40)</f>
        <v>0</v>
      </c>
    </row>
  </sheetData>
  <sheetProtection algorithmName="SHA-512" hashValue="KdUmuCKR3JHh5YOK1GGkfQws0xr05vEVO1sCADXFCfYUFH7/mGTe78MsxGFebZk6hQUFJC3UmWw9e1EJf1uCtQ==" saltValue="fmhD+DAE160g0R6dBGODUQ==" spinCount="100000" sheet="1" objects="1" scenarios="1"/>
  <mergeCells count="8">
    <mergeCell ref="P24:Q24"/>
    <mergeCell ref="AC4:AC5"/>
    <mergeCell ref="AD4:AD5"/>
    <mergeCell ref="X3:X5"/>
    <mergeCell ref="Y3:Y5"/>
    <mergeCell ref="Z3:Z5"/>
    <mergeCell ref="AA4:AA5"/>
    <mergeCell ref="AB4:AB5"/>
  </mergeCells>
  <dataValidations count="7">
    <dataValidation type="whole" operator="greaterThanOrEqual" allowBlank="1" showInputMessage="1" showErrorMessage="1" sqref="D14 D20 J18 M18" xr:uid="{91E275CF-5813-4C1D-8C46-A5E71362FE40}">
      <formula1>0</formula1>
    </dataValidation>
    <dataValidation type="list" allowBlank="1" showInputMessage="1" showErrorMessage="1" sqref="M16" xr:uid="{374F3A4D-917D-4EE4-9B8F-BAC287E8A0CD}">
      <formula1>$Y$13:$Y$14</formula1>
    </dataValidation>
    <dataValidation type="whole" allowBlank="1" showInputMessage="1" showErrorMessage="1" error="Let op, de afname in je FOR moet een positief bedrag zijn en mag niet hoger zijn dan het bedrag in cel G37, namelijk de waarde van je FOR aan het begin van het jaar. " prompt="voer in als een positief getal" sqref="D15" xr:uid="{264291C7-1607-4B46-A6C7-E2394C6D9712}">
      <formula1>0</formula1>
      <formula2>#REF!</formula2>
    </dataValidation>
    <dataValidation type="whole" allowBlank="1" showInputMessage="1" showErrorMessage="1" error="Let op, de afname in je FOR moet een positief bedrag zijn en mag niet hoger zijn dan het bedrag in cel H19, namelijk de waarde van je FOR aan het begin van het jaar. " prompt="voer in als een positief getal" sqref="D16" xr:uid="{4FC81FB8-A8B6-4EF7-B291-1318E022045B}">
      <formula1>0</formula1>
      <formula2>#REF!</formula2>
    </dataValidation>
    <dataValidation type="whole" allowBlank="1" showInputMessage="1" showErrorMessage="1" error="Let op, de afname in je FOR moet een positief bedrag zijn en mag niet hoger zijn dan het bedrag in cel I47, namelijk de waarde van je FOR aan het begin van het jaar. " prompt="voer in als een positief getal" sqref="M20" xr:uid="{5C4FD6FD-43C6-4AA9-A36C-5973866898C6}">
      <formula1>0</formula1>
      <formula2>O20</formula2>
    </dataValidation>
    <dataValidation type="whole" allowBlank="1" showInputMessage="1" showErrorMessage="1" error="Let op, de afname in je FOR moet een positief bedrag zijn en mag niet hoger zijn dan het bedrag in cel I43, namelijk de waarde van je FOR aan het begin van het jaar. " prompt="voer in als een positief getal" sqref="M19" xr:uid="{6749739B-534C-4CC3-A420-DBDC8217436C}">
      <formula1>0</formula1>
      <formula2>I43</formula2>
    </dataValidation>
    <dataValidation type="whole" allowBlank="1" showInputMessage="1" showErrorMessage="1" error="Let op, je lijfrentestorting moet een positief bedrag zijn en mag niet hoger zijn dan het bedrag in cel M28, &quot;de maximaal toegelaten lijfrentestorting&quot;. " prompt="voer in als een positief getal" sqref="M30" xr:uid="{CFCFBB17-4880-4F60-AD79-C89CE836BB61}">
      <formula1>0</formula1>
      <formula2>M28</formula2>
    </dataValidation>
  </dataValidations>
  <hyperlinks>
    <hyperlink ref="B111" r:id="rId1" xr:uid="{DF4766A7-F044-4485-BB16-E35DC768BCEB}"/>
    <hyperlink ref="E50" r:id="rId2" xr:uid="{C9722382-B6C8-4B22-9E58-A1AA659CD434}"/>
  </hyperlinks>
  <pageMargins left="0.79000000000000015" right="0.79000000000000015" top="0.98" bottom="0.98" header="0.59" footer="0.59"/>
  <pageSetup paperSize="9" scale="55" orientation="landscape" horizontalDpi="4294967292" verticalDpi="4294967292" r:id="rId3"/>
  <headerFooter>
    <oddHeader>&amp;L&amp;"Calibri,Regular"&amp;K000000&amp;G&amp;C&amp;"Calibri,Regular"&amp;K000000Berekening Jaar- en Reserveringsuimte &amp;A</oddHeader>
    <oddFooter>&amp;L&amp;"Calibri,Bold"&amp;K000000 Persoonlijk en vertrouwelijk&amp;C&amp;"Calibri,Regular"&amp;K000000Ingevuld op: &amp;D&amp;R&amp;"Calibri,Regular"&amp;K000000Page &amp;P</oddFooter>
  </headerFooter>
  <drawing r:id="rId4"/>
  <legacy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AT113"/>
  <sheetViews>
    <sheetView zoomScale="80" zoomScaleNormal="80" zoomScalePageLayoutView="70" workbookViewId="0">
      <selection activeCell="J12" sqref="J12"/>
    </sheetView>
  </sheetViews>
  <sheetFormatPr baseColWidth="10" defaultColWidth="10.6640625" defaultRowHeight="18" x14ac:dyDescent="0.2"/>
  <cols>
    <col min="1" max="2" width="2.6640625" style="51" customWidth="1"/>
    <col min="3" max="8" width="12.6640625" style="51" customWidth="1"/>
    <col min="9" max="18" width="15.83203125" style="51" customWidth="1"/>
    <col min="19" max="23" width="10.6640625" style="51" customWidth="1"/>
    <col min="24" max="30" width="13.6640625" style="86" hidden="1" customWidth="1"/>
    <col min="31" max="31" width="10.6640625" style="51" hidden="1" customWidth="1"/>
    <col min="32" max="32" width="12.5" style="51" hidden="1" customWidth="1"/>
    <col min="33" max="34" width="14.1640625" style="51" hidden="1" customWidth="1"/>
    <col min="35" max="45" width="7.6640625" style="51" hidden="1" customWidth="1"/>
    <col min="46" max="46" width="10.6640625" style="51" hidden="1" customWidth="1"/>
    <col min="47" max="50" width="10.6640625" style="51" customWidth="1"/>
    <col min="51" max="16384" width="10.6640625" style="51"/>
  </cols>
  <sheetData>
    <row r="1" spans="1:45" x14ac:dyDescent="0.2">
      <c r="A1" s="48"/>
      <c r="B1" s="49"/>
      <c r="C1" s="49"/>
      <c r="D1" s="49"/>
      <c r="E1" s="49"/>
      <c r="F1" s="49"/>
      <c r="G1" s="49"/>
      <c r="H1" s="49"/>
      <c r="I1" s="49"/>
      <c r="J1" s="49"/>
      <c r="K1" s="49"/>
      <c r="L1" s="49"/>
      <c r="M1" s="49"/>
      <c r="N1" s="49"/>
      <c r="O1" s="49"/>
      <c r="P1" s="49"/>
      <c r="Q1" s="49"/>
      <c r="R1" s="50"/>
      <c r="X1" s="52" t="s">
        <v>14</v>
      </c>
      <c r="Y1" s="53"/>
      <c r="Z1" s="53"/>
      <c r="AA1" s="53"/>
      <c r="AB1" s="53"/>
      <c r="AC1" s="53"/>
      <c r="AD1" s="53"/>
      <c r="AE1" s="54"/>
      <c r="AF1" s="54"/>
      <c r="AG1" s="54"/>
      <c r="AH1" s="54"/>
      <c r="AI1" s="54"/>
      <c r="AJ1" s="54"/>
      <c r="AK1" s="54"/>
    </row>
    <row r="2" spans="1:45" x14ac:dyDescent="0.2">
      <c r="A2" s="55"/>
      <c r="B2" s="56"/>
      <c r="C2" s="56"/>
      <c r="D2" s="56"/>
      <c r="E2" s="56"/>
      <c r="F2" s="56"/>
      <c r="G2" s="56"/>
      <c r="H2" s="56"/>
      <c r="I2" s="56"/>
      <c r="J2" s="56"/>
      <c r="K2" s="56"/>
      <c r="L2" s="56"/>
      <c r="M2" s="56"/>
      <c r="N2" s="56"/>
      <c r="O2" s="56"/>
      <c r="P2" s="56"/>
      <c r="Q2" s="56"/>
      <c r="R2" s="57"/>
      <c r="X2" s="53"/>
      <c r="Y2" s="53"/>
      <c r="Z2" s="53"/>
      <c r="AA2" s="53"/>
      <c r="AB2" s="53"/>
      <c r="AC2" s="53"/>
      <c r="AD2" s="53"/>
      <c r="AE2" s="58" t="s">
        <v>25</v>
      </c>
      <c r="AF2" s="58"/>
      <c r="AG2" s="54" t="s">
        <v>35</v>
      </c>
      <c r="AH2" s="54"/>
      <c r="AI2" s="54"/>
      <c r="AJ2" s="54"/>
      <c r="AK2" s="54"/>
    </row>
    <row r="3" spans="1:45" x14ac:dyDescent="0.2">
      <c r="A3" s="55"/>
      <c r="B3" s="56"/>
      <c r="C3" s="56"/>
      <c r="D3" s="56"/>
      <c r="E3" s="56"/>
      <c r="F3" s="56"/>
      <c r="G3" s="56"/>
      <c r="H3" s="56"/>
      <c r="I3" s="56"/>
      <c r="J3" s="56"/>
      <c r="K3" s="56"/>
      <c r="L3" s="56"/>
      <c r="M3" s="56"/>
      <c r="N3" s="56"/>
      <c r="O3" s="56"/>
      <c r="P3" s="56"/>
      <c r="Q3" s="56"/>
      <c r="R3" s="57"/>
      <c r="X3" s="215" t="s">
        <v>9</v>
      </c>
      <c r="Y3" s="215" t="s">
        <v>13</v>
      </c>
      <c r="Z3" s="215" t="s">
        <v>10</v>
      </c>
      <c r="AA3" s="59" t="s">
        <v>12</v>
      </c>
      <c r="AB3" s="59"/>
      <c r="AC3" s="60" t="s">
        <v>11</v>
      </c>
      <c r="AD3" s="59"/>
      <c r="AE3" s="61" t="s">
        <v>21</v>
      </c>
      <c r="AF3" s="61" t="s">
        <v>22</v>
      </c>
      <c r="AG3" s="54" t="s">
        <v>36</v>
      </c>
      <c r="AH3" s="54"/>
      <c r="AI3" s="54"/>
      <c r="AJ3" s="54"/>
      <c r="AK3" s="54"/>
    </row>
    <row r="4" spans="1:45" x14ac:dyDescent="0.2">
      <c r="A4" s="55"/>
      <c r="B4" s="56"/>
      <c r="C4" s="56"/>
      <c r="D4" s="56"/>
      <c r="E4" s="56"/>
      <c r="F4" s="56"/>
      <c r="G4" s="56"/>
      <c r="H4" s="56"/>
      <c r="I4" s="56"/>
      <c r="J4" s="56"/>
      <c r="K4" s="56"/>
      <c r="L4" s="56"/>
      <c r="M4" s="56"/>
      <c r="N4" s="56"/>
      <c r="O4" s="56"/>
      <c r="P4" s="56"/>
      <c r="Q4" s="56"/>
      <c r="R4" s="57"/>
      <c r="X4" s="215"/>
      <c r="Y4" s="215"/>
      <c r="Z4" s="215"/>
      <c r="AA4" s="215" t="s">
        <v>8</v>
      </c>
      <c r="AB4" s="215" t="s">
        <v>2</v>
      </c>
      <c r="AC4" s="215">
        <f>VLOOKUP($J$7,gegevens!$B$6:$K$35,9)</f>
        <v>56</v>
      </c>
      <c r="AD4" s="215">
        <f>VLOOKUP($J$7,gegevens!$B$6:$K$35,10)</f>
        <v>4</v>
      </c>
      <c r="AE4" s="61"/>
      <c r="AF4" s="61" t="s">
        <v>23</v>
      </c>
      <c r="AG4" s="54"/>
      <c r="AH4" s="54" t="s">
        <v>38</v>
      </c>
      <c r="AI4" s="54"/>
      <c r="AJ4" s="54"/>
      <c r="AK4" s="54"/>
    </row>
    <row r="5" spans="1:45" x14ac:dyDescent="0.2">
      <c r="A5" s="62"/>
      <c r="B5" s="63"/>
      <c r="C5" s="63"/>
      <c r="D5" s="63"/>
      <c r="E5" s="63"/>
      <c r="F5" s="63"/>
      <c r="G5" s="63"/>
      <c r="H5" s="63"/>
      <c r="I5" s="63"/>
      <c r="J5" s="63"/>
      <c r="K5" s="63"/>
      <c r="L5" s="63"/>
      <c r="M5" s="63"/>
      <c r="N5" s="63"/>
      <c r="O5" s="63"/>
      <c r="P5" s="63"/>
      <c r="Q5" s="63"/>
      <c r="R5" s="64"/>
      <c r="X5" s="216"/>
      <c r="Y5" s="216"/>
      <c r="Z5" s="216"/>
      <c r="AA5" s="216"/>
      <c r="AB5" s="216"/>
      <c r="AC5" s="216"/>
      <c r="AD5" s="216"/>
      <c r="AE5" s="58"/>
      <c r="AF5" s="58"/>
      <c r="AG5" s="54"/>
      <c r="AH5" s="54"/>
      <c r="AI5" s="54">
        <v>20</v>
      </c>
      <c r="AJ5" s="54">
        <f>AI5+5</f>
        <v>25</v>
      </c>
      <c r="AK5" s="54">
        <f t="shared" ref="AK5:AS5" si="0">AJ5+5</f>
        <v>30</v>
      </c>
      <c r="AL5" s="54">
        <f t="shared" si="0"/>
        <v>35</v>
      </c>
      <c r="AM5" s="54">
        <f t="shared" si="0"/>
        <v>40</v>
      </c>
      <c r="AN5" s="54">
        <f t="shared" si="0"/>
        <v>45</v>
      </c>
      <c r="AO5" s="54">
        <f t="shared" si="0"/>
        <v>50</v>
      </c>
      <c r="AP5" s="54">
        <f t="shared" si="0"/>
        <v>55</v>
      </c>
      <c r="AQ5" s="54">
        <f t="shared" si="0"/>
        <v>60</v>
      </c>
      <c r="AR5" s="54">
        <f t="shared" si="0"/>
        <v>65</v>
      </c>
      <c r="AS5" s="54">
        <f t="shared" si="0"/>
        <v>70</v>
      </c>
    </row>
    <row r="6" spans="1:45" x14ac:dyDescent="0.2">
      <c r="A6" s="65"/>
      <c r="B6" s="66"/>
      <c r="C6" s="66"/>
      <c r="D6" s="66"/>
      <c r="E6" s="66"/>
      <c r="F6" s="66"/>
      <c r="G6" s="66"/>
      <c r="H6" s="66"/>
      <c r="I6" s="66"/>
      <c r="J6" s="66"/>
      <c r="K6" s="66"/>
      <c r="L6" s="66"/>
      <c r="M6" s="66"/>
      <c r="N6" s="66"/>
      <c r="O6" s="66"/>
      <c r="P6" s="66"/>
      <c r="Q6" s="66"/>
      <c r="R6" s="67"/>
      <c r="X6" s="68">
        <v>2</v>
      </c>
      <c r="Y6" s="68">
        <v>3</v>
      </c>
      <c r="Z6" s="68">
        <v>4</v>
      </c>
      <c r="AA6" s="68">
        <v>5</v>
      </c>
      <c r="AB6" s="68">
        <v>6</v>
      </c>
      <c r="AC6" s="68">
        <v>7</v>
      </c>
      <c r="AD6" s="68">
        <v>8</v>
      </c>
      <c r="AE6" s="69">
        <v>11</v>
      </c>
      <c r="AF6" s="69">
        <v>12</v>
      </c>
      <c r="AG6" s="69">
        <v>14</v>
      </c>
      <c r="AH6" s="69">
        <v>15</v>
      </c>
      <c r="AI6" s="69">
        <v>17</v>
      </c>
      <c r="AJ6" s="69">
        <f>AI6+1</f>
        <v>18</v>
      </c>
      <c r="AK6" s="69">
        <f t="shared" ref="AK6:AS6" si="1">AJ6+1</f>
        <v>19</v>
      </c>
      <c r="AL6" s="69">
        <f t="shared" si="1"/>
        <v>20</v>
      </c>
      <c r="AM6" s="69">
        <f t="shared" si="1"/>
        <v>21</v>
      </c>
      <c r="AN6" s="69">
        <f t="shared" si="1"/>
        <v>22</v>
      </c>
      <c r="AO6" s="69">
        <f t="shared" si="1"/>
        <v>23</v>
      </c>
      <c r="AP6" s="69">
        <f t="shared" si="1"/>
        <v>24</v>
      </c>
      <c r="AQ6" s="69">
        <f t="shared" si="1"/>
        <v>25</v>
      </c>
      <c r="AR6" s="69">
        <f t="shared" si="1"/>
        <v>26</v>
      </c>
      <c r="AS6" s="69">
        <f t="shared" si="1"/>
        <v>27</v>
      </c>
    </row>
    <row r="7" spans="1:45" ht="23" x14ac:dyDescent="0.25">
      <c r="A7" s="65"/>
      <c r="B7" s="70"/>
      <c r="C7" s="66"/>
      <c r="D7" s="66"/>
      <c r="E7" s="66"/>
      <c r="F7" s="66"/>
      <c r="G7" s="66"/>
      <c r="H7" s="66"/>
      <c r="I7" s="71" t="s">
        <v>57</v>
      </c>
      <c r="J7" s="190">
        <f>'2022'!J7-1</f>
        <v>2021</v>
      </c>
      <c r="K7" s="73"/>
      <c r="L7" s="73"/>
      <c r="M7" s="73"/>
      <c r="N7" s="66"/>
      <c r="O7" s="74">
        <f>X7</f>
        <v>12672</v>
      </c>
      <c r="P7" s="75" t="s">
        <v>9</v>
      </c>
      <c r="Q7" s="66"/>
      <c r="R7" s="67"/>
      <c r="X7" s="76">
        <f>VLOOKUP($J$7,gegevens!$B$6:$I$35,X6)</f>
        <v>12672</v>
      </c>
      <c r="Y7" s="77">
        <f>VLOOKUP($J$7,gegevens!$B$6:$I$35,Y6)</f>
        <v>0.13300000000000001</v>
      </c>
      <c r="Z7" s="78">
        <f>VLOOKUP($J$7,gegevens!$B$6:$I$35,Z6)</f>
        <v>6.27</v>
      </c>
      <c r="AA7" s="76">
        <f>VLOOKUP($J$7,gegevens!$B$6:$I$35,AA6)</f>
        <v>99517</v>
      </c>
      <c r="AB7" s="76">
        <f>VLOOKUP($J$7,gegevens!$B$6:$I$35,AB6)</f>
        <v>13236</v>
      </c>
      <c r="AC7" s="76">
        <f>VLOOKUP($J$7,gegevens!$B$6:$I$35,AC6)</f>
        <v>7489</v>
      </c>
      <c r="AD7" s="76">
        <f>VLOOKUP($J$7,gegevens!$B$6:$N$35,AD6)</f>
        <v>14785</v>
      </c>
      <c r="AE7" s="79">
        <f>VLOOKUP($J$7-1,gegevens!$B$6:$N$35,AE6)</f>
        <v>9.4399999999999998E-2</v>
      </c>
      <c r="AF7" s="80">
        <f>VLOOKUP($J$7-1,gegevens!$B$6:$N$35,AF6)</f>
        <v>9218</v>
      </c>
      <c r="AG7" s="80">
        <f>VLOOKUP($J$7,gegevens!$B$6:$AB$35,AG6)</f>
        <v>112189</v>
      </c>
      <c r="AH7" s="79">
        <f>VLOOKUP($J$7,gegevens!$B$6:$AB$35,AH6)</f>
        <v>0.17</v>
      </c>
      <c r="AI7" s="79">
        <f>VLOOKUP($J$7,gegevens!$B$6:$AB$35,AI6)</f>
        <v>2.3E-2</v>
      </c>
      <c r="AJ7" s="79">
        <f>VLOOKUP($J$7,gegevens!$B$6:$AB$35,AJ6)</f>
        <v>2.7E-2</v>
      </c>
      <c r="AK7" s="79">
        <f>VLOOKUP($J$7,gegevens!$B$6:$AB$35,AK6)</f>
        <v>3.3000000000000002E-2</v>
      </c>
      <c r="AL7" s="79">
        <f>VLOOKUP($J$7,gegevens!$B$6:$AB$35,AL6)</f>
        <v>3.9E-2</v>
      </c>
      <c r="AM7" s="79">
        <f>VLOOKUP($J$7,gegevens!$B$6:$AB$35,AM6)</f>
        <v>4.7E-2</v>
      </c>
      <c r="AN7" s="79">
        <f>VLOOKUP($J$7,gegevens!$B$6:$AB$35,AN6)</f>
        <v>5.7000000000000002E-2</v>
      </c>
      <c r="AO7" s="79">
        <f>VLOOKUP($J$7,gegevens!$B$6:$AB$35,AO6)</f>
        <v>6.8000000000000005E-2</v>
      </c>
      <c r="AP7" s="79">
        <f>VLOOKUP($J$7,gegevens!$B$6:$AB$35,AP6)</f>
        <v>8.3000000000000004E-2</v>
      </c>
      <c r="AQ7" s="79">
        <f>VLOOKUP($J$7,gegevens!$B$6:$AB$35,AQ6)</f>
        <v>9.9000000000000005E-2</v>
      </c>
      <c r="AR7" s="79">
        <f>VLOOKUP($J$7,gegevens!$B$6:$AB$35,AR6)</f>
        <v>0.11899999999999999</v>
      </c>
      <c r="AS7" s="79">
        <f>VLOOKUP($J$7,gegevens!$B$6:$AB$35,AS6)</f>
        <v>0.13500000000000001</v>
      </c>
    </row>
    <row r="8" spans="1:45" x14ac:dyDescent="0.2">
      <c r="A8" s="65"/>
      <c r="B8" s="66"/>
      <c r="C8" s="66"/>
      <c r="D8" s="66"/>
      <c r="E8" s="66"/>
      <c r="F8" s="66"/>
      <c r="G8" s="66"/>
      <c r="H8" s="66"/>
      <c r="I8" s="87"/>
      <c r="J8" s="66"/>
      <c r="K8" s="66"/>
      <c r="L8" s="66"/>
      <c r="M8" s="66"/>
      <c r="N8" s="66"/>
      <c r="O8" s="74">
        <f>MAX(0,ROUNDUP(MIN(J12+M12+P12-O7,AA7),0))</f>
        <v>0</v>
      </c>
      <c r="P8" s="75" t="s">
        <v>53</v>
      </c>
      <c r="Q8" s="66"/>
      <c r="R8" s="67"/>
      <c r="X8" s="53"/>
      <c r="Y8" s="53"/>
      <c r="Z8" s="53"/>
      <c r="AA8" s="53"/>
      <c r="AB8" s="53"/>
      <c r="AC8" s="82">
        <f>ROUNDUP(AH7*O8,0)</f>
        <v>0</v>
      </c>
      <c r="AD8" s="53"/>
      <c r="AE8" s="61"/>
      <c r="AF8" s="61"/>
      <c r="AG8" s="54"/>
      <c r="AH8" s="54"/>
      <c r="AI8" s="54"/>
      <c r="AJ8" s="54"/>
      <c r="AK8" s="54"/>
    </row>
    <row r="9" spans="1:45" x14ac:dyDescent="0.2">
      <c r="A9" s="65"/>
      <c r="B9" s="66"/>
      <c r="C9" s="66"/>
      <c r="D9" s="66"/>
      <c r="E9" s="66"/>
      <c r="F9" s="66"/>
      <c r="G9" s="66"/>
      <c r="H9" s="66"/>
      <c r="I9" s="66"/>
      <c r="J9" s="66"/>
      <c r="K9" s="66"/>
      <c r="L9" s="66"/>
      <c r="M9" s="66"/>
      <c r="N9" s="66"/>
      <c r="O9" s="85">
        <f>Y7</f>
        <v>0.13300000000000001</v>
      </c>
      <c r="P9" s="75" t="s">
        <v>61</v>
      </c>
      <c r="Q9" s="66"/>
      <c r="R9" s="67"/>
      <c r="Y9" s="86" t="s">
        <v>19</v>
      </c>
      <c r="Z9" s="86" t="s">
        <v>18</v>
      </c>
      <c r="AE9" s="54"/>
      <c r="AF9" s="54"/>
      <c r="AG9" s="54"/>
      <c r="AH9" s="54"/>
      <c r="AI9" s="54"/>
      <c r="AJ9" s="54"/>
      <c r="AK9" s="54"/>
    </row>
    <row r="10" spans="1:45" x14ac:dyDescent="0.2">
      <c r="A10" s="65"/>
      <c r="B10" s="66"/>
      <c r="C10" s="66"/>
      <c r="D10" s="66"/>
      <c r="E10" s="66"/>
      <c r="F10" s="66"/>
      <c r="G10" s="66"/>
      <c r="H10" s="66"/>
      <c r="I10" s="87"/>
      <c r="J10" s="87"/>
      <c r="K10" s="87"/>
      <c r="L10" s="87"/>
      <c r="M10" s="87"/>
      <c r="N10" s="87"/>
      <c r="O10" s="87"/>
      <c r="P10" s="88"/>
      <c r="Q10" s="66"/>
      <c r="R10" s="67"/>
      <c r="X10" s="86" t="s">
        <v>27</v>
      </c>
      <c r="Y10" s="90">
        <f>J7-YEAR(Geboortedatum)-1</f>
        <v>40</v>
      </c>
      <c r="Z10" s="86">
        <f>12-MONTH(Geboortedatum)</f>
        <v>11</v>
      </c>
      <c r="AC10" s="86" t="s">
        <v>20</v>
      </c>
      <c r="AD10" s="86">
        <f>IF(Y10&lt;AC4,1,IF(Y10&gt;AC4,2,IF(Z10&lt;AD4,1,2)))</f>
        <v>1</v>
      </c>
      <c r="AE10" s="54"/>
      <c r="AF10" s="54"/>
      <c r="AG10" s="54"/>
      <c r="AH10" s="54"/>
      <c r="AI10" s="54">
        <f>IF($Y$10&lt;AI5,1-SUM($AG10:AG10),0)</f>
        <v>0</v>
      </c>
      <c r="AJ10" s="54">
        <f>IF($Y$10&lt;AJ5,1-SUM($AG10:AI10),0)</f>
        <v>0</v>
      </c>
      <c r="AK10" s="54">
        <f>IF($Y$10&lt;AK5,1-SUM($AG10:AJ10),0)</f>
        <v>0</v>
      </c>
      <c r="AL10" s="54">
        <f>IF($Y$10&lt;AL5,1-SUM($AG10:AK10),0)</f>
        <v>0</v>
      </c>
      <c r="AM10" s="54">
        <f>IF($Y$10&lt;AM5,1-SUM($AG10:AL10),0)</f>
        <v>0</v>
      </c>
      <c r="AN10" s="54">
        <f>IF($Y$10&lt;AN5,1-SUM($AG10:AM10),0)</f>
        <v>1</v>
      </c>
      <c r="AO10" s="54">
        <f>IF($Y$10&lt;AO5,1-SUM($AG10:AN10),0)</f>
        <v>0</v>
      </c>
      <c r="AP10" s="54">
        <f>IF($Y$10&lt;AP5,1-SUM($AG10:AO10),0)</f>
        <v>0</v>
      </c>
      <c r="AQ10" s="54">
        <f>IF($Y$10&lt;AQ5,1-SUM($AG10:AP10),0)</f>
        <v>0</v>
      </c>
      <c r="AR10" s="54">
        <f>IF($Y$10&lt;AR5,1-SUM($AG10:AQ10),0)</f>
        <v>0</v>
      </c>
      <c r="AS10" s="54">
        <f>IF($Y$10&lt;AS5,1-SUM($AG10:AR10),0)</f>
        <v>0</v>
      </c>
    </row>
    <row r="11" spans="1:45" x14ac:dyDescent="0.2">
      <c r="A11" s="65"/>
      <c r="B11" s="66"/>
      <c r="C11" s="66"/>
      <c r="D11" s="66"/>
      <c r="E11" s="66"/>
      <c r="F11" s="66"/>
      <c r="G11" s="66"/>
      <c r="H11" s="66"/>
      <c r="I11" s="91" t="s">
        <v>56</v>
      </c>
      <c r="J11" s="91"/>
      <c r="K11" s="87"/>
      <c r="L11" s="91" t="s">
        <v>58</v>
      </c>
      <c r="M11" s="91"/>
      <c r="N11" s="88"/>
      <c r="O11" s="91" t="s">
        <v>52</v>
      </c>
      <c r="P11" s="91"/>
      <c r="Q11" s="66"/>
      <c r="R11" s="67"/>
      <c r="X11" s="86" t="s">
        <v>28</v>
      </c>
      <c r="Y11" s="90">
        <f>AC4+10</f>
        <v>66</v>
      </c>
      <c r="Z11" s="86">
        <f>AD4</f>
        <v>4</v>
      </c>
      <c r="AC11" s="86" t="s">
        <v>29</v>
      </c>
      <c r="AD11" s="86">
        <f>IF(AD12&lt;0,1,0)</f>
        <v>1</v>
      </c>
      <c r="AE11" s="54"/>
      <c r="AF11" s="54"/>
      <c r="AG11" s="54"/>
      <c r="AH11" s="54"/>
      <c r="AI11" s="54"/>
      <c r="AJ11" s="54"/>
      <c r="AK11" s="54"/>
    </row>
    <row r="12" spans="1:45" x14ac:dyDescent="0.2">
      <c r="A12" s="65"/>
      <c r="B12" s="66"/>
      <c r="C12" s="66"/>
      <c r="D12" s="66"/>
      <c r="E12" s="66"/>
      <c r="F12" s="66"/>
      <c r="G12" s="66"/>
      <c r="H12" s="66"/>
      <c r="I12" s="92" t="str">
        <f>"Inkomen "&amp;(J7-1)</f>
        <v>Inkomen 2020</v>
      </c>
      <c r="J12" s="93">
        <v>0</v>
      </c>
      <c r="K12" s="94"/>
      <c r="L12" s="95" t="str">
        <f>"Winst/(Verlies) "&amp;($J$7-1)</f>
        <v>Winst/(Verlies) 2020</v>
      </c>
      <c r="M12" s="96">
        <v>0</v>
      </c>
      <c r="N12" s="89"/>
      <c r="O12" s="95" t="str">
        <f>"Overig inkomen "&amp;($J$7-1)</f>
        <v>Overig inkomen 2020</v>
      </c>
      <c r="P12" s="96">
        <v>0</v>
      </c>
      <c r="Q12" s="66"/>
      <c r="R12" s="67"/>
      <c r="AD12" s="97">
        <f>Y10-Y11+(Z10-Z11)/12</f>
        <v>-25.416666666666668</v>
      </c>
      <c r="AE12" s="98"/>
      <c r="AF12" s="54"/>
      <c r="AG12" s="54"/>
      <c r="AH12" s="54"/>
      <c r="AI12" s="99"/>
      <c r="AJ12" s="54"/>
      <c r="AK12" s="54"/>
    </row>
    <row r="13" spans="1:45" x14ac:dyDescent="0.2">
      <c r="A13" s="65"/>
      <c r="B13" s="66"/>
      <c r="C13" s="66"/>
      <c r="D13" s="66"/>
      <c r="E13" s="66"/>
      <c r="F13" s="66"/>
      <c r="G13" s="66"/>
      <c r="H13" s="66"/>
      <c r="I13" s="116"/>
      <c r="J13" s="66"/>
      <c r="K13" s="66"/>
      <c r="L13" s="100"/>
      <c r="M13" s="66"/>
      <c r="N13" s="89"/>
      <c r="O13" s="89"/>
      <c r="P13" s="66"/>
      <c r="Q13" s="66"/>
      <c r="R13" s="67"/>
      <c r="Y13" s="101">
        <v>0</v>
      </c>
      <c r="AE13" s="54"/>
      <c r="AF13" s="54"/>
      <c r="AG13" s="54"/>
      <c r="AH13" s="54"/>
      <c r="AI13" s="54"/>
      <c r="AJ13" s="54"/>
      <c r="AK13" s="54"/>
    </row>
    <row r="14" spans="1:45" x14ac:dyDescent="0.2">
      <c r="A14" s="65"/>
      <c r="B14" s="66"/>
      <c r="C14" s="66"/>
      <c r="D14" s="66"/>
      <c r="E14" s="66"/>
      <c r="F14" s="66"/>
      <c r="G14" s="66"/>
      <c r="H14" s="66"/>
      <c r="I14" s="191" t="s">
        <v>54</v>
      </c>
      <c r="J14" s="103"/>
      <c r="K14" s="66"/>
      <c r="L14" s="104" t="s">
        <v>59</v>
      </c>
      <c r="M14" s="103"/>
      <c r="N14" s="66"/>
      <c r="O14" s="66"/>
      <c r="P14" s="66"/>
      <c r="Q14" s="66"/>
      <c r="R14" s="67"/>
      <c r="Y14" s="101">
        <v>1</v>
      </c>
      <c r="AE14" s="54"/>
      <c r="AF14" s="54"/>
      <c r="AG14" s="54"/>
      <c r="AH14" s="54"/>
      <c r="AI14" s="54"/>
      <c r="AJ14" s="54"/>
      <c r="AK14" s="54"/>
    </row>
    <row r="15" spans="1:45" x14ac:dyDescent="0.2">
      <c r="A15" s="65"/>
      <c r="B15" s="66"/>
      <c r="C15" s="66"/>
      <c r="D15" s="66"/>
      <c r="E15" s="66"/>
      <c r="F15" s="66"/>
      <c r="G15" s="66"/>
      <c r="H15" s="66"/>
      <c r="I15" s="192" t="s">
        <v>55</v>
      </c>
      <c r="J15" s="106"/>
      <c r="K15" s="66"/>
      <c r="L15" s="107" t="s">
        <v>60</v>
      </c>
      <c r="M15" s="106"/>
      <c r="N15" s="66"/>
      <c r="O15" s="66"/>
      <c r="P15" s="66"/>
      <c r="Q15" s="66"/>
      <c r="R15" s="67"/>
      <c r="AE15" s="54"/>
      <c r="AF15" s="54"/>
      <c r="AG15" s="54"/>
      <c r="AH15" s="54"/>
      <c r="AI15" s="54"/>
      <c r="AJ15" s="54"/>
      <c r="AK15" s="54"/>
    </row>
    <row r="16" spans="1:45" x14ac:dyDescent="0.2">
      <c r="A16" s="65"/>
      <c r="B16" s="66"/>
      <c r="C16" s="66"/>
      <c r="D16" s="66"/>
      <c r="E16" s="66"/>
      <c r="F16" s="66"/>
      <c r="G16" s="66"/>
      <c r="H16" s="66"/>
      <c r="I16" s="193"/>
      <c r="J16" s="109"/>
      <c r="K16" s="66"/>
      <c r="L16" s="110" t="str">
        <f>"in "&amp;($J$7-1)&amp;"?"</f>
        <v>in 2020?</v>
      </c>
      <c r="M16" s="111">
        <v>0</v>
      </c>
      <c r="N16" s="66"/>
      <c r="O16" s="66"/>
      <c r="P16" s="66"/>
      <c r="Q16" s="66"/>
      <c r="R16" s="67"/>
      <c r="AE16" s="54"/>
      <c r="AF16" s="54"/>
      <c r="AG16" s="54"/>
      <c r="AH16" s="54"/>
      <c r="AI16" s="54"/>
      <c r="AJ16" s="54"/>
      <c r="AK16" s="54"/>
    </row>
    <row r="17" spans="1:37" x14ac:dyDescent="0.2">
      <c r="A17" s="65"/>
      <c r="B17" s="66"/>
      <c r="C17" s="66"/>
      <c r="D17" s="66"/>
      <c r="E17" s="66"/>
      <c r="F17" s="66"/>
      <c r="G17" s="66"/>
      <c r="H17" s="66"/>
      <c r="I17" s="116"/>
      <c r="J17" s="66"/>
      <c r="K17" s="66"/>
      <c r="L17" s="100"/>
      <c r="M17" s="66"/>
      <c r="N17" s="66"/>
      <c r="O17" s="66"/>
      <c r="P17" s="66"/>
      <c r="Q17" s="66"/>
      <c r="R17" s="67"/>
      <c r="AE17" s="54"/>
      <c r="AF17" s="54"/>
      <c r="AG17" s="54"/>
      <c r="AH17" s="54"/>
      <c r="AI17" s="54"/>
      <c r="AJ17" s="54"/>
      <c r="AK17" s="54"/>
    </row>
    <row r="18" spans="1:37" x14ac:dyDescent="0.2">
      <c r="A18" s="65"/>
      <c r="B18" s="66"/>
      <c r="C18" s="66"/>
      <c r="D18" s="66"/>
      <c r="E18" s="66"/>
      <c r="F18" s="66"/>
      <c r="G18" s="66"/>
      <c r="H18" s="66"/>
      <c r="I18" s="112" t="str">
        <f>"Factor A "&amp;(J7-1)</f>
        <v>Factor A 2020</v>
      </c>
      <c r="J18" s="113">
        <v>0</v>
      </c>
      <c r="K18" s="66"/>
      <c r="L18" s="114" t="str">
        <f>"Toename FOR in "&amp;(J7-1)</f>
        <v>Toename FOR in 2020</v>
      </c>
      <c r="M18" s="115">
        <f>IF(AND(M16=1,M19=0),MIN(AE7*M12,AF7),0)</f>
        <v>0</v>
      </c>
      <c r="N18" s="66"/>
      <c r="O18" s="66"/>
      <c r="P18" s="66"/>
      <c r="Q18" s="66"/>
      <c r="R18" s="67"/>
      <c r="AE18" s="54"/>
      <c r="AF18" s="54"/>
      <c r="AG18" s="54"/>
      <c r="AH18" s="54"/>
      <c r="AI18" s="54"/>
      <c r="AJ18" s="54"/>
      <c r="AK18" s="54"/>
    </row>
    <row r="19" spans="1:37" x14ac:dyDescent="0.2">
      <c r="A19" s="65"/>
      <c r="B19" s="66"/>
      <c r="C19" s="66"/>
      <c r="D19" s="66"/>
      <c r="E19" s="66"/>
      <c r="F19" s="66"/>
      <c r="G19" s="66"/>
      <c r="H19" s="66"/>
      <c r="I19" s="116" t="s">
        <v>10</v>
      </c>
      <c r="J19" s="66">
        <f>Z7</f>
        <v>6.27</v>
      </c>
      <c r="K19" s="66"/>
      <c r="L19" s="114" t="str">
        <f>"Afname FOR in "&amp;(J7-1)</f>
        <v>Afname FOR in 2020</v>
      </c>
      <c r="M19" s="115">
        <v>0</v>
      </c>
      <c r="N19" s="66"/>
      <c r="O19" s="66"/>
      <c r="P19" s="66"/>
      <c r="Q19" s="66"/>
      <c r="R19" s="67"/>
      <c r="AE19" s="54"/>
      <c r="AF19" s="54"/>
      <c r="AG19" s="54"/>
      <c r="AH19" s="54"/>
      <c r="AI19" s="54"/>
      <c r="AJ19" s="54"/>
      <c r="AK19" s="54"/>
    </row>
    <row r="20" spans="1:37" x14ac:dyDescent="0.2">
      <c r="A20" s="65"/>
      <c r="B20" s="66"/>
      <c r="C20" s="66"/>
      <c r="D20" s="66"/>
      <c r="E20" s="66"/>
      <c r="F20" s="66"/>
      <c r="G20" s="66"/>
      <c r="H20" s="66"/>
      <c r="I20" s="66"/>
      <c r="J20" s="66"/>
      <c r="K20" s="66"/>
      <c r="L20" s="114" t="str">
        <f>"FOR omgezet naar lijfrente in "&amp;(J7)</f>
        <v>FOR omgezet naar lijfrente in 2021</v>
      </c>
      <c r="M20" s="117">
        <v>0</v>
      </c>
      <c r="N20" s="118" t="s">
        <v>3</v>
      </c>
      <c r="O20" s="119">
        <f>ROUNDUP(I47,0)</f>
        <v>0</v>
      </c>
      <c r="P20" s="66"/>
      <c r="Q20" s="66"/>
      <c r="R20" s="67"/>
      <c r="AE20" s="54"/>
      <c r="AF20" s="54"/>
      <c r="AG20" s="54"/>
      <c r="AH20" s="54"/>
      <c r="AI20" s="54"/>
      <c r="AJ20" s="54"/>
      <c r="AK20" s="54"/>
    </row>
    <row r="21" spans="1:37" x14ac:dyDescent="0.2">
      <c r="A21" s="65"/>
      <c r="B21" s="66"/>
      <c r="C21" s="66"/>
      <c r="D21" s="66"/>
      <c r="E21" s="66"/>
      <c r="F21" s="66"/>
      <c r="G21" s="66"/>
      <c r="H21" s="66"/>
      <c r="I21" s="66"/>
      <c r="J21" s="66"/>
      <c r="K21" s="66"/>
      <c r="L21" s="66"/>
      <c r="M21" s="66"/>
      <c r="N21" s="66"/>
      <c r="O21" s="66"/>
      <c r="P21" s="66"/>
      <c r="Q21" s="66"/>
      <c r="R21" s="67"/>
      <c r="AE21" s="54"/>
      <c r="AF21" s="54"/>
      <c r="AG21" s="54"/>
      <c r="AH21" s="54"/>
      <c r="AI21" s="54"/>
      <c r="AJ21" s="54"/>
      <c r="AK21" s="54"/>
    </row>
    <row r="22" spans="1:37" x14ac:dyDescent="0.2">
      <c r="A22" s="62"/>
      <c r="B22" s="63"/>
      <c r="C22" s="63"/>
      <c r="D22" s="63"/>
      <c r="E22" s="63"/>
      <c r="F22" s="63"/>
      <c r="G22" s="63"/>
      <c r="H22" s="63"/>
      <c r="I22" s="63"/>
      <c r="J22" s="63"/>
      <c r="K22" s="63"/>
      <c r="L22" s="63"/>
      <c r="M22" s="63"/>
      <c r="N22" s="63"/>
      <c r="O22" s="63"/>
      <c r="P22" s="63"/>
      <c r="Q22" s="63"/>
      <c r="R22" s="64"/>
      <c r="S22" s="120"/>
      <c r="T22" s="120"/>
      <c r="U22" s="120"/>
      <c r="AE22" s="54"/>
      <c r="AF22" s="54"/>
      <c r="AG22" s="54"/>
      <c r="AH22" s="54"/>
      <c r="AI22" s="54"/>
      <c r="AJ22" s="54"/>
      <c r="AK22" s="54"/>
    </row>
    <row r="23" spans="1:37" ht="18.75" customHeight="1" thickBot="1" x14ac:dyDescent="0.25">
      <c r="A23" s="55"/>
      <c r="B23" s="56"/>
      <c r="C23" s="56"/>
      <c r="D23" s="56"/>
      <c r="E23" s="56"/>
      <c r="F23" s="56"/>
      <c r="G23" s="56"/>
      <c r="H23" s="56"/>
      <c r="I23" s="56"/>
      <c r="J23" s="56"/>
      <c r="K23" s="56"/>
      <c r="L23" s="56"/>
      <c r="M23" s="56"/>
      <c r="N23" s="56"/>
      <c r="O23" s="56"/>
      <c r="P23" s="56"/>
      <c r="Q23" s="56"/>
      <c r="R23" s="57"/>
      <c r="AE23" s="54"/>
      <c r="AF23" s="54"/>
      <c r="AG23" s="54"/>
      <c r="AH23" s="54"/>
      <c r="AI23" s="54"/>
      <c r="AJ23" s="54"/>
      <c r="AK23" s="54"/>
    </row>
    <row r="24" spans="1:37" ht="19" thickBot="1" x14ac:dyDescent="0.25">
      <c r="A24" s="55"/>
      <c r="B24" s="56"/>
      <c r="C24" s="56"/>
      <c r="D24" s="56"/>
      <c r="E24" s="56"/>
      <c r="F24" s="56"/>
      <c r="G24" s="56"/>
      <c r="H24" s="56"/>
      <c r="I24" s="121" t="str">
        <f>"Beschikbare jaarruimte in "&amp;J7</f>
        <v>Beschikbare jaarruimte in 2021</v>
      </c>
      <c r="J24" s="122"/>
      <c r="K24" s="122"/>
      <c r="L24" s="123"/>
      <c r="M24" s="124">
        <f>MAX(0,ROUNDUP(O8*O9-J18*J19-M18,0))*AD11</f>
        <v>0</v>
      </c>
      <c r="N24" s="56"/>
      <c r="O24" s="56"/>
      <c r="P24" s="217"/>
      <c r="Q24" s="214"/>
      <c r="R24" s="57"/>
      <c r="AE24" s="54"/>
      <c r="AF24" s="54"/>
      <c r="AG24" s="54"/>
      <c r="AH24" s="54"/>
      <c r="AI24" s="54"/>
      <c r="AJ24" s="54"/>
      <c r="AK24" s="54"/>
    </row>
    <row r="25" spans="1:37" ht="11" customHeight="1" thickBot="1" x14ac:dyDescent="0.25">
      <c r="A25" s="55"/>
      <c r="B25" s="56"/>
      <c r="C25" s="56"/>
      <c r="D25" s="56"/>
      <c r="E25" s="56"/>
      <c r="F25" s="56"/>
      <c r="G25" s="56"/>
      <c r="H25" s="56"/>
      <c r="I25" s="125"/>
      <c r="J25" s="126"/>
      <c r="K25" s="127"/>
      <c r="L25" s="56"/>
      <c r="M25" s="128"/>
      <c r="N25" s="56"/>
      <c r="O25" s="56"/>
      <c r="P25" s="56"/>
      <c r="Q25" s="56"/>
      <c r="R25" s="57"/>
      <c r="AE25" s="54"/>
      <c r="AF25" s="54"/>
      <c r="AG25" s="54"/>
      <c r="AH25" s="54"/>
      <c r="AI25" s="54"/>
      <c r="AJ25" s="54"/>
      <c r="AK25" s="54"/>
    </row>
    <row r="26" spans="1:37" ht="19" thickBot="1" x14ac:dyDescent="0.25">
      <c r="A26" s="55"/>
      <c r="B26" s="56"/>
      <c r="C26" s="56"/>
      <c r="D26" s="56"/>
      <c r="E26" s="56"/>
      <c r="F26" s="56"/>
      <c r="G26" s="56"/>
      <c r="H26" s="56"/>
      <c r="I26" s="129" t="str">
        <f>"Beschikbare reserveringsruimte in "&amp;J7</f>
        <v>Beschikbare reserveringsruimte in 2021</v>
      </c>
      <c r="J26" s="130"/>
      <c r="K26" s="130"/>
      <c r="L26" s="131"/>
      <c r="M26" s="124">
        <f>MIN(SUM(J38:P38),AC8,CHOOSE(AD10,AC7,AD7))</f>
        <v>0</v>
      </c>
      <c r="N26" s="56"/>
      <c r="O26" s="56"/>
      <c r="P26" s="56"/>
      <c r="Q26" s="56"/>
      <c r="R26" s="57"/>
      <c r="V26" s="132"/>
      <c r="X26" s="54"/>
      <c r="Y26" s="54"/>
      <c r="Z26" s="54"/>
      <c r="AA26" s="51"/>
      <c r="AB26" s="51"/>
      <c r="AC26" s="51"/>
      <c r="AD26" s="51"/>
    </row>
    <row r="27" spans="1:37" ht="11" customHeight="1" thickBot="1" x14ac:dyDescent="0.25">
      <c r="A27" s="55"/>
      <c r="B27" s="56"/>
      <c r="C27" s="56"/>
      <c r="D27" s="56"/>
      <c r="E27" s="56"/>
      <c r="F27" s="56"/>
      <c r="G27" s="56"/>
      <c r="H27" s="56"/>
      <c r="I27" s="133"/>
      <c r="J27" s="134"/>
      <c r="K27" s="135"/>
      <c r="L27" s="56"/>
      <c r="M27" s="128"/>
      <c r="N27" s="56"/>
      <c r="O27" s="56"/>
      <c r="P27" s="56"/>
      <c r="Q27" s="56"/>
      <c r="R27" s="57"/>
      <c r="S27" s="120"/>
      <c r="T27" s="120"/>
      <c r="U27" s="120"/>
      <c r="W27" s="136"/>
      <c r="X27" s="54"/>
      <c r="Y27" s="54"/>
      <c r="Z27" s="54"/>
      <c r="AA27" s="51"/>
      <c r="AB27" s="51"/>
      <c r="AC27" s="51"/>
      <c r="AD27" s="51"/>
    </row>
    <row r="28" spans="1:37" ht="19" thickBot="1" x14ac:dyDescent="0.25">
      <c r="A28" s="55"/>
      <c r="B28" s="56"/>
      <c r="C28" s="56"/>
      <c r="D28" s="56"/>
      <c r="E28" s="56"/>
      <c r="F28" s="56"/>
      <c r="G28" s="56"/>
      <c r="H28" s="56"/>
      <c r="I28" s="137" t="str">
        <f>"Maximaal toegelaten lijfrentestorting in "&amp;J7</f>
        <v>Maximaal toegelaten lijfrentestorting in 2021</v>
      </c>
      <c r="J28" s="138"/>
      <c r="K28" s="138"/>
      <c r="L28" s="139"/>
      <c r="M28" s="124">
        <f>M24+M26+M20</f>
        <v>0</v>
      </c>
      <c r="N28" s="56"/>
      <c r="O28" s="56"/>
      <c r="P28" s="56"/>
      <c r="Q28" s="56"/>
      <c r="R28" s="57"/>
      <c r="X28" s="54"/>
      <c r="Y28" s="54"/>
      <c r="Z28" s="54"/>
      <c r="AA28" s="51"/>
      <c r="AB28" s="51"/>
      <c r="AC28" s="51"/>
      <c r="AD28" s="51"/>
    </row>
    <row r="29" spans="1:37" ht="11" customHeight="1" thickBot="1" x14ac:dyDescent="0.25">
      <c r="A29" s="55"/>
      <c r="B29" s="56"/>
      <c r="C29" s="56"/>
      <c r="D29" s="56"/>
      <c r="E29" s="56"/>
      <c r="F29" s="56"/>
      <c r="G29" s="56"/>
      <c r="H29" s="56"/>
      <c r="I29" s="133"/>
      <c r="J29" s="134"/>
      <c r="K29" s="135"/>
      <c r="L29" s="56"/>
      <c r="M29" s="128"/>
      <c r="N29" s="56"/>
      <c r="O29" s="56"/>
      <c r="P29" s="56"/>
      <c r="Q29" s="56"/>
      <c r="R29" s="57"/>
      <c r="X29" s="54"/>
      <c r="Y29" s="54"/>
      <c r="Z29" s="54"/>
      <c r="AA29" s="51"/>
      <c r="AB29" s="51"/>
      <c r="AC29" s="51"/>
      <c r="AD29" s="51"/>
    </row>
    <row r="30" spans="1:37" x14ac:dyDescent="0.2">
      <c r="A30" s="55"/>
      <c r="B30" s="56"/>
      <c r="C30" s="56"/>
      <c r="D30" s="56"/>
      <c r="E30" s="56"/>
      <c r="F30" s="56"/>
      <c r="G30" s="56"/>
      <c r="H30" s="56"/>
      <c r="I30" s="140" t="str">
        <f>"Gestort aan lijfrente in "&amp;J7</f>
        <v>Gestort aan lijfrente in 2021</v>
      </c>
      <c r="J30" s="141"/>
      <c r="K30" s="141"/>
      <c r="L30" s="142"/>
      <c r="M30" s="143">
        <v>0</v>
      </c>
      <c r="N30" s="56"/>
      <c r="O30" s="56"/>
      <c r="P30" s="56"/>
      <c r="Q30" s="56"/>
      <c r="R30" s="57"/>
      <c r="X30" s="54"/>
      <c r="Y30" s="54"/>
      <c r="Z30" s="54"/>
      <c r="AA30" s="51"/>
      <c r="AB30" s="51"/>
      <c r="AC30" s="51"/>
      <c r="AD30" s="51"/>
    </row>
    <row r="31" spans="1:37" x14ac:dyDescent="0.2">
      <c r="A31" s="55"/>
      <c r="B31" s="56"/>
      <c r="C31" s="56"/>
      <c r="D31" s="56"/>
      <c r="E31" s="56"/>
      <c r="F31" s="56"/>
      <c r="G31" s="56"/>
      <c r="H31" s="56"/>
      <c r="I31" s="144" t="s">
        <v>5</v>
      </c>
      <c r="J31" s="145"/>
      <c r="K31" s="145"/>
      <c r="L31" s="146"/>
      <c r="M31" s="147">
        <f>IF((M30-M20)&gt;M26,M26,MAX(0,M30-M20))</f>
        <v>0</v>
      </c>
      <c r="N31" s="56"/>
      <c r="O31" s="56"/>
      <c r="P31" s="56"/>
      <c r="Q31" s="56"/>
      <c r="R31" s="57"/>
      <c r="X31" s="54"/>
      <c r="Y31" s="54"/>
      <c r="Z31" s="54"/>
      <c r="AA31" s="51"/>
      <c r="AB31" s="51"/>
      <c r="AC31" s="51"/>
      <c r="AD31" s="51"/>
    </row>
    <row r="32" spans="1:37" ht="19" thickBot="1" x14ac:dyDescent="0.25">
      <c r="A32" s="55"/>
      <c r="B32" s="56"/>
      <c r="C32" s="56"/>
      <c r="D32" s="56"/>
      <c r="E32" s="56"/>
      <c r="F32" s="56"/>
      <c r="G32" s="56"/>
      <c r="H32" s="56"/>
      <c r="I32" s="148" t="s">
        <v>63</v>
      </c>
      <c r="J32" s="149"/>
      <c r="K32" s="149"/>
      <c r="L32" s="150"/>
      <c r="M32" s="151">
        <f>MAX(0,M30-M31-M20)</f>
        <v>0</v>
      </c>
      <c r="N32" s="56"/>
      <c r="O32" s="56"/>
      <c r="P32" s="56"/>
      <c r="Q32" s="56"/>
      <c r="R32" s="57"/>
      <c r="X32" s="54"/>
      <c r="Y32" s="54"/>
      <c r="Z32" s="54"/>
      <c r="AA32" s="51"/>
      <c r="AB32" s="51"/>
      <c r="AC32" s="51"/>
      <c r="AD32" s="51"/>
    </row>
    <row r="33" spans="1:37" ht="11" customHeight="1" thickBot="1" x14ac:dyDescent="0.25">
      <c r="A33" s="55"/>
      <c r="B33" s="56"/>
      <c r="C33" s="56"/>
      <c r="D33" s="56"/>
      <c r="E33" s="56"/>
      <c r="F33" s="56"/>
      <c r="G33" s="56"/>
      <c r="H33" s="56"/>
      <c r="I33" s="152"/>
      <c r="J33" s="56"/>
      <c r="K33" s="56"/>
      <c r="L33" s="56"/>
      <c r="M33" s="128"/>
      <c r="N33" s="56"/>
      <c r="O33" s="56"/>
      <c r="P33" s="56"/>
      <c r="Q33" s="56"/>
      <c r="R33" s="57"/>
      <c r="X33" s="54"/>
      <c r="Y33" s="54"/>
      <c r="Z33" s="54"/>
      <c r="AA33" s="51"/>
      <c r="AB33" s="51"/>
      <c r="AC33" s="51"/>
      <c r="AD33" s="51"/>
    </row>
    <row r="34" spans="1:37" ht="19" thickBot="1" x14ac:dyDescent="0.25">
      <c r="A34" s="55"/>
      <c r="B34" s="56"/>
      <c r="C34" s="56"/>
      <c r="D34" s="56"/>
      <c r="E34" s="56"/>
      <c r="F34" s="56"/>
      <c r="G34" s="56"/>
      <c r="H34" s="56"/>
      <c r="I34" s="153" t="str">
        <f>"Nog maximaal extra in te leggen in "&amp;J7</f>
        <v>Nog maximaal extra in te leggen in 2021</v>
      </c>
      <c r="J34" s="154"/>
      <c r="K34" s="155"/>
      <c r="L34" s="156"/>
      <c r="M34" s="124">
        <f>M28-M30</f>
        <v>0</v>
      </c>
      <c r="N34" s="56"/>
      <c r="O34" s="56"/>
      <c r="P34" s="56"/>
      <c r="Q34" s="56"/>
      <c r="R34" s="57"/>
      <c r="X34" s="54"/>
      <c r="Y34" s="54"/>
      <c r="Z34" s="54"/>
      <c r="AA34" s="51"/>
      <c r="AB34" s="51"/>
      <c r="AC34" s="51"/>
      <c r="AD34" s="51"/>
    </row>
    <row r="35" spans="1:37" x14ac:dyDescent="0.2">
      <c r="A35" s="55"/>
      <c r="B35" s="56"/>
      <c r="C35" s="56"/>
      <c r="D35" s="56"/>
      <c r="E35" s="56"/>
      <c r="F35" s="56"/>
      <c r="G35" s="56"/>
      <c r="H35" s="56"/>
      <c r="I35" s="56"/>
      <c r="J35" s="133"/>
      <c r="K35" s="133"/>
      <c r="L35" s="133"/>
      <c r="M35" s="133"/>
      <c r="N35" s="133"/>
      <c r="O35" s="133"/>
      <c r="P35" s="133"/>
      <c r="Q35" s="133"/>
      <c r="R35" s="157"/>
      <c r="X35" s="54"/>
      <c r="Y35" s="54"/>
      <c r="Z35" s="54"/>
      <c r="AA35" s="51"/>
      <c r="AB35" s="51"/>
      <c r="AC35" s="51"/>
      <c r="AD35" s="51"/>
    </row>
    <row r="36" spans="1:37" x14ac:dyDescent="0.2">
      <c r="A36" s="55"/>
      <c r="B36" s="56"/>
      <c r="C36" s="56"/>
      <c r="D36" s="56"/>
      <c r="E36" s="56"/>
      <c r="F36" s="133"/>
      <c r="G36" s="133"/>
      <c r="H36" s="133"/>
      <c r="I36" s="158"/>
      <c r="J36" s="134"/>
      <c r="K36" s="159"/>
      <c r="L36" s="159"/>
      <c r="M36" s="159"/>
      <c r="N36" s="159"/>
      <c r="O36" s="159"/>
      <c r="P36" s="159"/>
      <c r="Q36" s="159"/>
      <c r="R36" s="160"/>
      <c r="X36" s="161"/>
      <c r="Y36" s="161"/>
      <c r="Z36" s="161"/>
      <c r="AA36" s="161"/>
      <c r="AB36" s="161"/>
      <c r="AC36" s="161"/>
      <c r="AD36" s="161"/>
      <c r="AE36" s="54"/>
      <c r="AF36" s="54"/>
      <c r="AG36" s="54"/>
      <c r="AH36" s="54"/>
      <c r="AI36" s="54"/>
      <c r="AJ36" s="54"/>
      <c r="AK36" s="54"/>
    </row>
    <row r="37" spans="1:37" x14ac:dyDescent="0.2">
      <c r="A37" s="55"/>
      <c r="B37" s="56"/>
      <c r="C37" s="56"/>
      <c r="D37" s="162"/>
      <c r="E37" s="162"/>
      <c r="F37" s="162"/>
      <c r="G37" s="163" t="s">
        <v>6</v>
      </c>
      <c r="H37" s="159"/>
      <c r="I37" s="164">
        <f>J7</f>
        <v>2021</v>
      </c>
      <c r="J37" s="164">
        <f t="shared" ref="J37:O37" si="2">I37-1</f>
        <v>2020</v>
      </c>
      <c r="K37" s="164">
        <f t="shared" si="2"/>
        <v>2019</v>
      </c>
      <c r="L37" s="164">
        <f t="shared" si="2"/>
        <v>2018</v>
      </c>
      <c r="M37" s="164">
        <f t="shared" si="2"/>
        <v>2017</v>
      </c>
      <c r="N37" s="164">
        <f t="shared" si="2"/>
        <v>2016</v>
      </c>
      <c r="O37" s="164">
        <f t="shared" si="2"/>
        <v>2015</v>
      </c>
      <c r="P37" s="164" t="s">
        <v>62</v>
      </c>
      <c r="Q37" s="168"/>
      <c r="R37" s="196"/>
      <c r="X37" s="161"/>
      <c r="Y37" s="161"/>
      <c r="Z37" s="161"/>
      <c r="AA37" s="161"/>
      <c r="AB37" s="161"/>
      <c r="AC37" s="161"/>
      <c r="AD37" s="161"/>
      <c r="AE37" s="54"/>
      <c r="AF37" s="54"/>
      <c r="AG37" s="54"/>
      <c r="AH37" s="54"/>
      <c r="AI37" s="54"/>
      <c r="AJ37" s="54"/>
      <c r="AK37" s="54"/>
    </row>
    <row r="38" spans="1:37" x14ac:dyDescent="0.2">
      <c r="A38" s="55"/>
      <c r="B38" s="56"/>
      <c r="C38" s="56"/>
      <c r="D38" s="165"/>
      <c r="E38" s="165"/>
      <c r="F38" s="165"/>
      <c r="G38" s="166" t="str">
        <f>"Nog ongebruikt begin "&amp;J7</f>
        <v>Nog ongebruikt begin 2021</v>
      </c>
      <c r="H38" s="167"/>
      <c r="I38" s="168">
        <f>M24</f>
        <v>0</v>
      </c>
      <c r="J38" s="167">
        <f>'2020'!I40</f>
        <v>0</v>
      </c>
      <c r="K38" s="167">
        <f>'2020'!J40</f>
        <v>0</v>
      </c>
      <c r="L38" s="167">
        <f>'2020'!K40</f>
        <v>0</v>
      </c>
      <c r="M38" s="167">
        <f>'2020'!L40</f>
        <v>0</v>
      </c>
      <c r="N38" s="167">
        <f>'2020'!M40</f>
        <v>0</v>
      </c>
      <c r="O38" s="167">
        <f>'2020'!N40</f>
        <v>0</v>
      </c>
      <c r="P38" s="167"/>
      <c r="Q38" s="167"/>
      <c r="R38" s="160"/>
      <c r="X38" s="161"/>
      <c r="Y38" s="161"/>
      <c r="Z38" s="161"/>
      <c r="AA38" s="161"/>
      <c r="AB38" s="161"/>
      <c r="AC38" s="161"/>
      <c r="AD38" s="161"/>
      <c r="AE38" s="54"/>
      <c r="AF38" s="54"/>
      <c r="AG38" s="54"/>
      <c r="AH38" s="54"/>
      <c r="AI38" s="54"/>
      <c r="AJ38" s="54"/>
      <c r="AK38" s="54"/>
    </row>
    <row r="39" spans="1:37" x14ac:dyDescent="0.2">
      <c r="A39" s="55"/>
      <c r="B39" s="56"/>
      <c r="C39" s="56"/>
      <c r="D39" s="165"/>
      <c r="E39" s="165"/>
      <c r="F39" s="165"/>
      <c r="G39" s="166" t="str">
        <f>"Gebruikt in "&amp;J7</f>
        <v>Gebruikt in 2021</v>
      </c>
      <c r="H39" s="167"/>
      <c r="I39" s="169">
        <f>M32</f>
        <v>0</v>
      </c>
      <c r="J39" s="169">
        <f>IF(J38&lt;($M31-SUM(K39:$Q39)),J38,($M31-SUM(K39:$Q39)))</f>
        <v>0</v>
      </c>
      <c r="K39" s="169">
        <f>IF(K38&lt;($M31-SUM(L39:$Q39)),K38,($M31-SUM(L39:$Q39)))</f>
        <v>0</v>
      </c>
      <c r="L39" s="169">
        <f>IF(L38&lt;($M31-SUM(M39:$Q39)),L38,($M31-SUM(M39:$Q39)))</f>
        <v>0</v>
      </c>
      <c r="M39" s="169">
        <f>IF(M38&lt;($M31-SUM(N39:$Q39)),M38,($M31-SUM(N39:$Q39)))</f>
        <v>0</v>
      </c>
      <c r="N39" s="169">
        <f>IF(N38&lt;($M31-SUM(O39:$Q39)),N38,($M31-SUM(O39:$Q39)))</f>
        <v>0</v>
      </c>
      <c r="O39" s="169">
        <f>IF(O38&lt;($M31-SUM(P39:$Q39)),O38,($M31-SUM(P39:$Q39)))</f>
        <v>0</v>
      </c>
      <c r="P39" s="168"/>
      <c r="Q39" s="159"/>
      <c r="R39" s="160"/>
      <c r="AE39" s="54"/>
      <c r="AF39" s="54"/>
      <c r="AG39" s="54"/>
      <c r="AH39" s="54"/>
      <c r="AI39" s="54"/>
      <c r="AJ39" s="54"/>
      <c r="AK39" s="54"/>
    </row>
    <row r="40" spans="1:37" x14ac:dyDescent="0.2">
      <c r="A40" s="55"/>
      <c r="B40" s="56"/>
      <c r="C40" s="56"/>
      <c r="D40" s="162"/>
      <c r="E40" s="162"/>
      <c r="F40" s="162"/>
      <c r="G40" s="170" t="s">
        <v>26</v>
      </c>
      <c r="H40" s="167"/>
      <c r="I40" s="195">
        <f t="shared" ref="I40:O40" si="3">I38-I39</f>
        <v>0</v>
      </c>
      <c r="J40" s="195">
        <f t="shared" si="3"/>
        <v>0</v>
      </c>
      <c r="K40" s="195">
        <f t="shared" si="3"/>
        <v>0</v>
      </c>
      <c r="L40" s="195">
        <f t="shared" si="3"/>
        <v>0</v>
      </c>
      <c r="M40" s="195">
        <f t="shared" si="3"/>
        <v>0</v>
      </c>
      <c r="N40" s="195">
        <f t="shared" si="3"/>
        <v>0</v>
      </c>
      <c r="O40" s="195">
        <f t="shared" si="3"/>
        <v>0</v>
      </c>
      <c r="P40" s="195"/>
      <c r="Q40" s="159"/>
      <c r="R40" s="160"/>
      <c r="X40" s="161"/>
      <c r="Y40" s="161"/>
      <c r="Z40" s="161"/>
      <c r="AA40" s="161"/>
      <c r="AB40" s="161"/>
      <c r="AC40" s="161"/>
      <c r="AD40" s="161"/>
      <c r="AE40" s="54"/>
      <c r="AF40" s="54"/>
      <c r="AG40" s="54"/>
      <c r="AH40" s="54"/>
      <c r="AI40" s="54"/>
      <c r="AJ40" s="54"/>
      <c r="AK40" s="54"/>
    </row>
    <row r="41" spans="1:37" x14ac:dyDescent="0.2">
      <c r="A41" s="55"/>
      <c r="B41" s="56"/>
      <c r="C41" s="56"/>
      <c r="D41" s="159"/>
      <c r="E41" s="159"/>
      <c r="F41" s="159"/>
      <c r="G41" s="168"/>
      <c r="H41" s="167"/>
      <c r="I41" s="182"/>
      <c r="J41" s="159"/>
      <c r="K41" s="159"/>
      <c r="L41" s="159"/>
      <c r="M41" s="159"/>
      <c r="N41" s="159"/>
      <c r="O41" s="159"/>
      <c r="P41" s="159"/>
      <c r="Q41" s="159"/>
      <c r="R41" s="160"/>
      <c r="X41" s="161"/>
      <c r="Y41" s="161"/>
      <c r="Z41" s="161"/>
      <c r="AA41" s="161"/>
      <c r="AB41" s="161"/>
      <c r="AC41" s="161"/>
      <c r="AD41" s="161"/>
      <c r="AE41" s="54"/>
      <c r="AF41" s="54"/>
      <c r="AG41" s="54"/>
      <c r="AH41" s="54"/>
      <c r="AI41" s="54"/>
      <c r="AJ41" s="54"/>
      <c r="AK41" s="54"/>
    </row>
    <row r="42" spans="1:37" x14ac:dyDescent="0.2">
      <c r="A42" s="55"/>
      <c r="B42" s="56"/>
      <c r="C42" s="56"/>
      <c r="D42" s="162"/>
      <c r="E42" s="162"/>
      <c r="F42" s="162"/>
      <c r="G42" s="173" t="s">
        <v>24</v>
      </c>
      <c r="H42" s="173"/>
      <c r="I42" s="159"/>
      <c r="J42" s="159"/>
      <c r="K42" s="159"/>
      <c r="L42" s="159"/>
      <c r="M42" s="159"/>
      <c r="N42" s="159"/>
      <c r="O42" s="159"/>
      <c r="P42" s="159"/>
      <c r="Q42" s="159"/>
      <c r="R42" s="160"/>
      <c r="X42" s="161"/>
      <c r="Y42" s="161"/>
      <c r="Z42" s="161"/>
      <c r="AA42" s="161"/>
      <c r="AB42" s="161"/>
      <c r="AC42" s="161"/>
      <c r="AD42" s="161"/>
      <c r="AE42" s="54"/>
      <c r="AF42" s="54"/>
      <c r="AG42" s="54"/>
      <c r="AH42" s="54"/>
      <c r="AI42" s="54"/>
      <c r="AJ42" s="54"/>
      <c r="AK42" s="54"/>
    </row>
    <row r="43" spans="1:37" x14ac:dyDescent="0.2">
      <c r="A43" s="55"/>
      <c r="B43" s="56"/>
      <c r="C43" s="56"/>
      <c r="D43" s="165"/>
      <c r="E43" s="165"/>
      <c r="F43" s="165"/>
      <c r="G43" s="174" t="str">
        <f>"Stand FOR begin "&amp;(J7-1)</f>
        <v>Stand FOR begin 2020</v>
      </c>
      <c r="H43" s="174"/>
      <c r="I43" s="175">
        <f>'2020'!I47</f>
        <v>0</v>
      </c>
      <c r="J43" s="159"/>
      <c r="K43" s="159"/>
      <c r="L43" s="159"/>
      <c r="M43" s="159"/>
      <c r="N43" s="159"/>
      <c r="O43" s="159"/>
      <c r="P43" s="159"/>
      <c r="Q43" s="159"/>
      <c r="R43" s="57"/>
      <c r="X43" s="161"/>
      <c r="Y43" s="161"/>
      <c r="Z43" s="161"/>
      <c r="AA43" s="161"/>
      <c r="AB43" s="161"/>
      <c r="AC43" s="161"/>
      <c r="AD43" s="161"/>
      <c r="AE43" s="54"/>
      <c r="AF43" s="54"/>
      <c r="AG43" s="54"/>
      <c r="AH43" s="54"/>
      <c r="AI43" s="54"/>
      <c r="AJ43" s="54"/>
      <c r="AK43" s="54"/>
    </row>
    <row r="44" spans="1:37" x14ac:dyDescent="0.2">
      <c r="A44" s="55"/>
      <c r="B44" s="56"/>
      <c r="C44" s="56"/>
      <c r="D44" s="165"/>
      <c r="E44" s="165"/>
      <c r="F44" s="165"/>
      <c r="G44" s="174" t="str">
        <f>L18</f>
        <v>Toename FOR in 2020</v>
      </c>
      <c r="H44" s="174"/>
      <c r="I44" s="175">
        <f>M18</f>
        <v>0</v>
      </c>
      <c r="J44" s="159"/>
      <c r="K44" s="159"/>
      <c r="L44" s="159"/>
      <c r="M44" s="159"/>
      <c r="N44" s="159"/>
      <c r="O44" s="159"/>
      <c r="P44" s="159"/>
      <c r="Q44" s="159"/>
      <c r="R44" s="57"/>
      <c r="X44" s="161"/>
      <c r="Y44" s="161"/>
      <c r="Z44" s="161"/>
      <c r="AA44" s="161"/>
      <c r="AB44" s="161"/>
      <c r="AC44" s="161"/>
      <c r="AD44" s="161"/>
      <c r="AE44" s="54"/>
      <c r="AF44" s="54"/>
      <c r="AG44" s="54"/>
      <c r="AH44" s="54"/>
      <c r="AI44" s="54"/>
      <c r="AJ44" s="54"/>
      <c r="AK44" s="54"/>
    </row>
    <row r="45" spans="1:37" x14ac:dyDescent="0.2">
      <c r="A45" s="55"/>
      <c r="B45" s="56"/>
      <c r="C45" s="56"/>
      <c r="D45" s="165"/>
      <c r="E45" s="165"/>
      <c r="F45" s="165"/>
      <c r="G45" s="174" t="str">
        <f>L19</f>
        <v>Afname FOR in 2020</v>
      </c>
      <c r="H45" s="174"/>
      <c r="I45" s="175">
        <f>M19</f>
        <v>0</v>
      </c>
      <c r="J45" s="159"/>
      <c r="K45" s="159"/>
      <c r="L45" s="159"/>
      <c r="M45" s="159"/>
      <c r="N45" s="159"/>
      <c r="O45" s="159"/>
      <c r="P45" s="159"/>
      <c r="Q45" s="159"/>
      <c r="R45" s="57"/>
      <c r="X45" s="161"/>
      <c r="Y45" s="161"/>
      <c r="Z45" s="161"/>
      <c r="AA45" s="161"/>
      <c r="AB45" s="161"/>
      <c r="AC45" s="161"/>
      <c r="AD45" s="161"/>
      <c r="AE45" s="54"/>
      <c r="AF45" s="54"/>
      <c r="AG45" s="54"/>
      <c r="AH45" s="54"/>
      <c r="AI45" s="54"/>
      <c r="AJ45" s="54"/>
      <c r="AK45" s="54"/>
    </row>
    <row r="46" spans="1:37" x14ac:dyDescent="0.2">
      <c r="A46" s="55"/>
      <c r="B46" s="56"/>
      <c r="C46" s="56"/>
      <c r="D46" s="165"/>
      <c r="E46" s="165"/>
      <c r="F46" s="165"/>
      <c r="G46" s="174" t="str">
        <f>"Bedrag FOR omgezet naar lijfrente in "&amp;(J7-1)</f>
        <v>Bedrag FOR omgezet naar lijfrente in 2020</v>
      </c>
      <c r="H46" s="174"/>
      <c r="I46" s="176">
        <f>'2020'!M20</f>
        <v>0</v>
      </c>
      <c r="J46" s="159"/>
      <c r="K46" s="159"/>
      <c r="L46" s="159"/>
      <c r="M46" s="159"/>
      <c r="N46" s="159"/>
      <c r="O46" s="159"/>
      <c r="P46" s="159"/>
      <c r="Q46" s="159"/>
      <c r="R46" s="57"/>
      <c r="X46" s="161"/>
      <c r="Y46" s="161"/>
      <c r="Z46" s="161"/>
      <c r="AA46" s="161"/>
      <c r="AB46" s="161"/>
      <c r="AC46" s="161"/>
      <c r="AD46" s="161"/>
      <c r="AE46" s="54"/>
      <c r="AF46" s="54"/>
      <c r="AG46" s="54"/>
      <c r="AH46" s="54"/>
      <c r="AI46" s="54"/>
      <c r="AJ46" s="54"/>
      <c r="AK46" s="54"/>
    </row>
    <row r="47" spans="1:37" x14ac:dyDescent="0.2">
      <c r="A47" s="55"/>
      <c r="B47" s="56"/>
      <c r="C47" s="56"/>
      <c r="D47" s="162"/>
      <c r="E47" s="162"/>
      <c r="F47" s="162"/>
      <c r="G47" s="177" t="str">
        <f>"Stand FOR eind "&amp;(J7-1)</f>
        <v>Stand FOR eind 2020</v>
      </c>
      <c r="H47" s="177"/>
      <c r="I47" s="178">
        <f>SUM(I43:I44)-I45-I46</f>
        <v>0</v>
      </c>
      <c r="J47" s="159"/>
      <c r="K47" s="159"/>
      <c r="L47" s="159"/>
      <c r="M47" s="159"/>
      <c r="N47" s="159"/>
      <c r="O47" s="159"/>
      <c r="P47" s="159"/>
      <c r="Q47" s="159"/>
      <c r="R47" s="57"/>
      <c r="X47" s="161"/>
      <c r="Y47" s="161"/>
      <c r="Z47" s="161"/>
      <c r="AA47" s="161"/>
      <c r="AB47" s="161"/>
      <c r="AC47" s="161"/>
      <c r="AD47" s="161"/>
      <c r="AE47" s="54"/>
      <c r="AF47" s="54"/>
      <c r="AG47" s="54"/>
      <c r="AH47" s="54"/>
      <c r="AI47" s="54"/>
      <c r="AJ47" s="54"/>
      <c r="AK47" s="54"/>
    </row>
    <row r="48" spans="1:37" x14ac:dyDescent="0.2">
      <c r="A48" s="55"/>
      <c r="B48" s="56"/>
      <c r="C48" s="56"/>
      <c r="D48" s="159"/>
      <c r="E48" s="159"/>
      <c r="F48" s="159"/>
      <c r="G48" s="159"/>
      <c r="H48" s="159"/>
      <c r="I48" s="159"/>
      <c r="J48" s="159"/>
      <c r="K48" s="159"/>
      <c r="L48" s="159"/>
      <c r="M48" s="159"/>
      <c r="N48" s="159"/>
      <c r="O48" s="159"/>
      <c r="P48" s="159"/>
      <c r="Q48" s="159"/>
      <c r="R48" s="57"/>
      <c r="X48" s="161"/>
      <c r="Y48" s="161"/>
      <c r="Z48" s="161"/>
      <c r="AA48" s="161"/>
      <c r="AB48" s="161"/>
      <c r="AC48" s="161"/>
      <c r="AD48" s="161"/>
      <c r="AE48" s="54"/>
      <c r="AF48" s="54"/>
      <c r="AG48" s="54"/>
      <c r="AH48" s="54"/>
      <c r="AI48" s="54"/>
      <c r="AJ48" s="54"/>
      <c r="AK48" s="54"/>
    </row>
    <row r="49" spans="1:37" x14ac:dyDescent="0.2">
      <c r="A49" s="55"/>
      <c r="B49" s="56"/>
      <c r="C49" s="56"/>
      <c r="D49" s="56"/>
      <c r="E49" s="56"/>
      <c r="F49" s="56"/>
      <c r="G49" s="56"/>
      <c r="H49" s="56"/>
      <c r="I49" s="56"/>
      <c r="J49" s="56"/>
      <c r="K49" s="56"/>
      <c r="L49" s="56"/>
      <c r="M49" s="56"/>
      <c r="N49" s="56"/>
      <c r="O49" s="56"/>
      <c r="P49" s="56"/>
      <c r="Q49" s="56"/>
      <c r="R49" s="57"/>
      <c r="X49" s="161"/>
      <c r="Y49" s="161"/>
      <c r="Z49" s="161"/>
      <c r="AA49" s="161"/>
      <c r="AB49" s="161"/>
      <c r="AC49" s="161"/>
      <c r="AD49" s="161"/>
      <c r="AE49" s="54"/>
      <c r="AF49" s="54"/>
      <c r="AG49" s="54"/>
      <c r="AH49" s="54"/>
      <c r="AI49" s="54"/>
      <c r="AJ49" s="54"/>
      <c r="AK49" s="54"/>
    </row>
    <row r="50" spans="1:37" x14ac:dyDescent="0.2">
      <c r="A50" s="55"/>
      <c r="B50" s="56"/>
      <c r="C50" s="56"/>
      <c r="D50" s="134"/>
      <c r="E50" s="179" t="s">
        <v>32</v>
      </c>
      <c r="F50" s="134"/>
      <c r="G50" s="180"/>
      <c r="H50" s="134"/>
      <c r="I50" s="159"/>
      <c r="J50" s="159"/>
      <c r="K50" s="159"/>
      <c r="L50" s="159"/>
      <c r="M50" s="159"/>
      <c r="N50" s="159"/>
      <c r="O50" s="159"/>
      <c r="P50" s="159"/>
      <c r="Q50" s="56"/>
      <c r="R50" s="57"/>
      <c r="X50" s="161"/>
      <c r="Y50" s="161"/>
      <c r="Z50" s="161"/>
      <c r="AA50" s="161"/>
      <c r="AB50" s="161"/>
      <c r="AC50" s="161"/>
      <c r="AD50" s="161"/>
      <c r="AE50" s="54"/>
      <c r="AF50" s="54"/>
      <c r="AG50" s="54"/>
      <c r="AH50" s="54"/>
      <c r="AI50" s="54"/>
      <c r="AJ50" s="54"/>
      <c r="AK50" s="54"/>
    </row>
    <row r="51" spans="1:37" x14ac:dyDescent="0.2">
      <c r="A51" s="55"/>
      <c r="B51" s="56"/>
      <c r="C51" s="56"/>
      <c r="D51" s="181"/>
      <c r="E51" s="182" t="s">
        <v>71</v>
      </c>
      <c r="F51" s="183"/>
      <c r="G51" s="183"/>
      <c r="H51" s="183"/>
      <c r="I51" s="183"/>
      <c r="J51" s="183"/>
      <c r="K51" s="183"/>
      <c r="L51" s="183"/>
      <c r="M51" s="183"/>
      <c r="N51" s="183"/>
      <c r="O51" s="183"/>
      <c r="P51" s="183"/>
      <c r="Q51" s="56"/>
      <c r="R51" s="57"/>
      <c r="X51" s="161"/>
      <c r="Y51" s="161"/>
      <c r="Z51" s="161"/>
      <c r="AA51" s="161"/>
      <c r="AB51" s="161"/>
      <c r="AC51" s="161"/>
      <c r="AD51" s="161"/>
      <c r="AE51" s="54"/>
      <c r="AF51" s="54"/>
      <c r="AG51" s="54"/>
      <c r="AH51" s="54"/>
      <c r="AI51" s="54"/>
      <c r="AJ51" s="54"/>
      <c r="AK51" s="54"/>
    </row>
    <row r="52" spans="1:37" ht="18.75" customHeight="1" x14ac:dyDescent="0.2">
      <c r="A52" s="55"/>
      <c r="B52" s="56"/>
      <c r="C52" s="56"/>
      <c r="D52" s="181"/>
      <c r="E52" s="182" t="s">
        <v>72</v>
      </c>
      <c r="F52" s="183"/>
      <c r="G52" s="183"/>
      <c r="H52" s="183"/>
      <c r="I52" s="183"/>
      <c r="J52" s="183"/>
      <c r="K52" s="183"/>
      <c r="L52" s="183"/>
      <c r="M52" s="183"/>
      <c r="N52" s="183"/>
      <c r="O52" s="183"/>
      <c r="P52" s="183"/>
      <c r="Q52" s="56"/>
      <c r="R52" s="57"/>
      <c r="X52" s="161"/>
      <c r="Y52" s="161"/>
      <c r="Z52" s="161"/>
      <c r="AA52" s="161"/>
      <c r="AB52" s="161"/>
      <c r="AC52" s="161"/>
      <c r="AD52" s="161"/>
      <c r="AE52" s="54"/>
      <c r="AF52" s="54"/>
      <c r="AG52" s="54"/>
      <c r="AH52" s="54"/>
      <c r="AI52" s="54"/>
      <c r="AJ52" s="54"/>
      <c r="AK52" s="54"/>
    </row>
    <row r="53" spans="1:37" x14ac:dyDescent="0.2">
      <c r="A53" s="55"/>
      <c r="B53" s="56"/>
      <c r="C53" s="56"/>
      <c r="D53" s="181"/>
      <c r="E53" s="182" t="s">
        <v>73</v>
      </c>
      <c r="F53" s="183"/>
      <c r="G53" s="183"/>
      <c r="H53" s="183"/>
      <c r="I53" s="183"/>
      <c r="J53" s="183"/>
      <c r="K53" s="183"/>
      <c r="L53" s="183"/>
      <c r="M53" s="183"/>
      <c r="N53" s="183"/>
      <c r="O53" s="183"/>
      <c r="P53" s="183"/>
      <c r="Q53" s="56"/>
      <c r="R53" s="57"/>
      <c r="X53" s="161"/>
      <c r="Y53" s="161"/>
      <c r="Z53" s="161"/>
      <c r="AA53" s="161"/>
      <c r="AB53" s="161"/>
      <c r="AC53" s="161"/>
      <c r="AD53" s="161"/>
      <c r="AE53" s="54"/>
      <c r="AF53" s="54"/>
      <c r="AG53" s="54"/>
      <c r="AH53" s="54"/>
      <c r="AI53" s="54"/>
      <c r="AJ53" s="54"/>
      <c r="AK53" s="54"/>
    </row>
    <row r="54" spans="1:37" x14ac:dyDescent="0.2">
      <c r="A54" s="55"/>
      <c r="B54" s="56"/>
      <c r="C54" s="56"/>
      <c r="D54" s="181"/>
      <c r="E54" s="182" t="s">
        <v>74</v>
      </c>
      <c r="F54" s="182"/>
      <c r="G54" s="182"/>
      <c r="H54" s="182"/>
      <c r="I54" s="182"/>
      <c r="J54" s="182"/>
      <c r="K54" s="182"/>
      <c r="L54" s="182"/>
      <c r="M54" s="182"/>
      <c r="N54" s="182"/>
      <c r="O54" s="182"/>
      <c r="P54" s="182"/>
      <c r="Q54" s="56"/>
      <c r="R54" s="57"/>
      <c r="X54" s="161"/>
      <c r="Y54" s="161"/>
      <c r="Z54" s="161"/>
      <c r="AA54" s="161"/>
      <c r="AB54" s="161"/>
      <c r="AC54" s="161"/>
      <c r="AD54" s="161"/>
      <c r="AE54" s="54"/>
      <c r="AF54" s="54"/>
      <c r="AG54" s="54"/>
      <c r="AH54" s="54"/>
      <c r="AI54" s="54"/>
      <c r="AJ54" s="54"/>
      <c r="AK54" s="54"/>
    </row>
    <row r="55" spans="1:37" x14ac:dyDescent="0.2">
      <c r="A55" s="55"/>
      <c r="B55" s="56"/>
      <c r="C55" s="56"/>
      <c r="D55" s="181"/>
      <c r="E55" s="182"/>
      <c r="F55" s="182"/>
      <c r="G55" s="182"/>
      <c r="H55" s="182"/>
      <c r="I55" s="182"/>
      <c r="J55" s="182"/>
      <c r="K55" s="182"/>
      <c r="L55" s="182"/>
      <c r="M55" s="182"/>
      <c r="N55" s="182"/>
      <c r="O55" s="182"/>
      <c r="P55" s="182"/>
      <c r="Q55" s="56"/>
      <c r="R55" s="57"/>
      <c r="X55" s="161"/>
    </row>
    <row r="56" spans="1:37" ht="19" thickBot="1" x14ac:dyDescent="0.25">
      <c r="A56" s="184"/>
      <c r="B56" s="185"/>
      <c r="C56" s="185"/>
      <c r="D56" s="186"/>
      <c r="E56" s="187"/>
      <c r="F56" s="187"/>
      <c r="G56" s="187"/>
      <c r="H56" s="187"/>
      <c r="I56" s="187"/>
      <c r="J56" s="187"/>
      <c r="K56" s="187"/>
      <c r="L56" s="187"/>
      <c r="M56" s="187"/>
      <c r="N56" s="187"/>
      <c r="O56" s="187"/>
      <c r="P56" s="187"/>
      <c r="Q56" s="185"/>
      <c r="R56" s="188"/>
      <c r="X56" s="161"/>
    </row>
    <row r="59" spans="1:37" x14ac:dyDescent="0.2">
      <c r="A59" s="54"/>
      <c r="B59" s="54"/>
      <c r="C59" s="54"/>
      <c r="D59" s="189"/>
      <c r="E59" s="54"/>
      <c r="F59" s="54"/>
      <c r="G59" s="54"/>
      <c r="H59" s="54"/>
      <c r="I59" s="54"/>
      <c r="J59" s="54"/>
      <c r="K59" s="54"/>
      <c r="L59" s="54"/>
      <c r="M59" s="54"/>
      <c r="N59" s="54"/>
      <c r="O59" s="54"/>
      <c r="P59" s="54"/>
      <c r="Q59" s="54"/>
      <c r="R59" s="54"/>
    </row>
    <row r="60" spans="1:37" x14ac:dyDescent="0.2">
      <c r="A60" s="54"/>
      <c r="B60" s="54"/>
      <c r="C60" s="54"/>
      <c r="D60" s="54"/>
      <c r="E60" s="54"/>
      <c r="F60" s="54"/>
      <c r="G60" s="54"/>
      <c r="H60" s="54"/>
      <c r="I60" s="54"/>
      <c r="J60" s="54"/>
      <c r="K60" s="54"/>
      <c r="L60" s="54"/>
      <c r="M60" s="54"/>
      <c r="N60" s="54"/>
      <c r="O60" s="54"/>
      <c r="P60" s="54"/>
      <c r="Q60" s="54"/>
      <c r="R60" s="54"/>
    </row>
    <row r="61" spans="1:37" x14ac:dyDescent="0.2">
      <c r="A61" s="54"/>
      <c r="B61" s="54"/>
      <c r="C61" s="54"/>
      <c r="D61" s="54"/>
      <c r="E61" s="54"/>
      <c r="F61" s="54"/>
      <c r="G61" s="54"/>
      <c r="H61" s="54"/>
      <c r="I61" s="54"/>
      <c r="J61" s="54"/>
      <c r="K61" s="54"/>
      <c r="L61" s="54"/>
      <c r="M61" s="54"/>
      <c r="N61" s="54"/>
      <c r="O61" s="54"/>
      <c r="P61" s="54"/>
      <c r="Q61" s="54"/>
      <c r="R61" s="54"/>
    </row>
    <row r="62" spans="1:37" x14ac:dyDescent="0.2">
      <c r="A62" s="54"/>
      <c r="B62" s="54"/>
      <c r="C62" s="54"/>
      <c r="D62" s="54"/>
      <c r="E62" s="54"/>
      <c r="F62" s="54"/>
      <c r="G62" s="54"/>
      <c r="H62" s="54"/>
      <c r="I62" s="54"/>
      <c r="J62" s="54"/>
      <c r="K62" s="54"/>
      <c r="L62" s="54"/>
      <c r="M62" s="54"/>
      <c r="N62" s="54"/>
      <c r="O62" s="54"/>
      <c r="P62" s="54"/>
      <c r="Q62" s="54"/>
      <c r="R62" s="54"/>
    </row>
    <row r="63" spans="1:37" x14ac:dyDescent="0.2">
      <c r="A63" s="54"/>
      <c r="B63" s="54"/>
      <c r="C63" s="54"/>
      <c r="D63" s="54"/>
      <c r="E63" s="54"/>
      <c r="F63" s="54"/>
      <c r="G63" s="54"/>
      <c r="H63" s="54"/>
      <c r="I63" s="54"/>
      <c r="J63" s="54"/>
      <c r="K63" s="54"/>
      <c r="L63" s="54"/>
      <c r="M63" s="54"/>
      <c r="N63" s="54"/>
      <c r="O63" s="54"/>
      <c r="P63" s="54"/>
      <c r="Q63" s="54"/>
      <c r="R63" s="54"/>
    </row>
    <row r="64" spans="1:37" ht="18.75" customHeight="1" x14ac:dyDescent="0.2">
      <c r="A64" s="54"/>
      <c r="B64" s="54"/>
      <c r="C64" s="54"/>
      <c r="D64" s="54"/>
      <c r="E64" s="54"/>
      <c r="F64" s="54"/>
      <c r="G64" s="54"/>
      <c r="H64" s="54"/>
      <c r="I64" s="54"/>
      <c r="J64" s="54"/>
      <c r="K64" s="54"/>
      <c r="L64" s="54"/>
      <c r="M64" s="54"/>
      <c r="N64" s="54"/>
      <c r="O64" s="54"/>
      <c r="P64" s="54"/>
      <c r="Q64" s="54"/>
      <c r="R64" s="54"/>
    </row>
    <row r="65" spans="1:23" x14ac:dyDescent="0.2">
      <c r="A65" s="54"/>
      <c r="B65" s="54"/>
      <c r="C65" s="54"/>
      <c r="D65" s="54"/>
      <c r="E65" s="54"/>
      <c r="F65" s="54"/>
      <c r="G65" s="54"/>
      <c r="H65" s="54"/>
      <c r="I65" s="54"/>
      <c r="J65" s="54"/>
      <c r="K65" s="54"/>
      <c r="L65" s="54"/>
      <c r="M65" s="54"/>
      <c r="N65" s="54"/>
      <c r="O65" s="54"/>
      <c r="P65" s="54"/>
      <c r="Q65" s="54"/>
      <c r="R65" s="54"/>
    </row>
    <row r="66" spans="1:23" ht="18.75" customHeight="1" x14ac:dyDescent="0.2">
      <c r="A66" s="54"/>
      <c r="B66" s="54"/>
      <c r="C66" s="54"/>
      <c r="D66" s="54"/>
      <c r="E66" s="54"/>
      <c r="F66" s="54"/>
      <c r="G66" s="54"/>
      <c r="H66" s="54"/>
      <c r="I66" s="54"/>
      <c r="J66" s="54"/>
      <c r="K66" s="54"/>
      <c r="L66" s="54"/>
      <c r="M66" s="54"/>
      <c r="N66" s="54"/>
      <c r="O66" s="54"/>
      <c r="P66" s="54"/>
      <c r="Q66" s="54"/>
      <c r="R66" s="54"/>
    </row>
    <row r="67" spans="1:23" x14ac:dyDescent="0.2">
      <c r="A67" s="54"/>
      <c r="B67" s="54"/>
      <c r="C67" s="54"/>
      <c r="D67" s="54"/>
      <c r="E67" s="54"/>
      <c r="F67" s="54"/>
      <c r="G67" s="54"/>
      <c r="H67" s="54"/>
      <c r="I67" s="54"/>
      <c r="J67" s="54"/>
      <c r="K67" s="54"/>
      <c r="L67" s="54"/>
      <c r="M67" s="54"/>
      <c r="N67" s="54"/>
      <c r="O67" s="54"/>
      <c r="P67" s="54"/>
      <c r="Q67" s="54"/>
      <c r="R67" s="54"/>
    </row>
    <row r="68" spans="1:23" x14ac:dyDescent="0.2">
      <c r="A68" s="54"/>
      <c r="B68" s="54"/>
      <c r="C68" s="54"/>
      <c r="D68" s="54"/>
      <c r="E68" s="54"/>
      <c r="F68" s="54"/>
      <c r="G68" s="54"/>
      <c r="H68" s="54"/>
      <c r="I68" s="54"/>
      <c r="J68" s="54"/>
      <c r="K68" s="54"/>
      <c r="L68" s="54"/>
      <c r="M68" s="54"/>
      <c r="N68" s="54"/>
      <c r="O68" s="54"/>
      <c r="P68" s="54"/>
      <c r="Q68" s="54"/>
      <c r="R68" s="54"/>
    </row>
    <row r="69" spans="1:23" x14ac:dyDescent="0.2">
      <c r="A69" s="54"/>
      <c r="B69" s="54"/>
      <c r="C69" s="54"/>
      <c r="D69" s="54"/>
      <c r="E69" s="54"/>
      <c r="F69" s="54"/>
      <c r="G69" s="54"/>
      <c r="H69" s="54"/>
      <c r="I69" s="54"/>
      <c r="J69" s="54"/>
      <c r="K69" s="54"/>
      <c r="L69" s="54"/>
      <c r="M69" s="54"/>
      <c r="N69" s="54"/>
      <c r="O69" s="54"/>
      <c r="P69" s="54"/>
      <c r="Q69" s="54"/>
      <c r="R69" s="54"/>
    </row>
    <row r="70" spans="1:23" x14ac:dyDescent="0.2">
      <c r="A70" s="54"/>
      <c r="B70" s="54"/>
      <c r="C70" s="54"/>
      <c r="D70" s="54"/>
      <c r="E70" s="54"/>
      <c r="F70" s="54"/>
      <c r="G70" s="54"/>
      <c r="H70" s="54"/>
      <c r="I70" s="54"/>
      <c r="J70" s="54"/>
      <c r="K70" s="54"/>
      <c r="L70" s="54"/>
      <c r="M70" s="54"/>
      <c r="N70" s="54"/>
      <c r="O70" s="54"/>
      <c r="P70" s="54"/>
      <c r="Q70" s="54"/>
      <c r="R70" s="54"/>
    </row>
    <row r="71" spans="1:23" x14ac:dyDescent="0.2">
      <c r="A71" s="54"/>
      <c r="B71" s="54"/>
      <c r="C71" s="54"/>
      <c r="D71" s="54"/>
      <c r="E71" s="54"/>
      <c r="F71" s="54"/>
      <c r="G71" s="54"/>
      <c r="H71" s="54"/>
      <c r="I71" s="54"/>
      <c r="J71" s="54"/>
      <c r="K71" s="54"/>
      <c r="L71" s="54"/>
      <c r="M71" s="54"/>
      <c r="N71" s="54"/>
      <c r="O71" s="54"/>
      <c r="P71" s="54"/>
      <c r="Q71" s="54"/>
      <c r="R71" s="54"/>
    </row>
    <row r="72" spans="1:23" x14ac:dyDescent="0.2">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2">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2">
      <c r="S74" s="54"/>
      <c r="T74" s="54"/>
      <c r="U74" s="54"/>
      <c r="V74" s="54"/>
      <c r="W74" s="54"/>
    </row>
    <row r="75" spans="1:23" x14ac:dyDescent="0.2">
      <c r="S75" s="54"/>
      <c r="T75" s="54"/>
      <c r="U75" s="54"/>
      <c r="V75" s="54"/>
      <c r="W75" s="54"/>
    </row>
    <row r="76" spans="1:23" x14ac:dyDescent="0.2">
      <c r="S76" s="54"/>
      <c r="T76" s="54"/>
      <c r="U76" s="54"/>
      <c r="V76" s="54"/>
      <c r="W76" s="54"/>
    </row>
    <row r="77" spans="1:23" x14ac:dyDescent="0.2">
      <c r="S77" s="54"/>
      <c r="T77" s="54"/>
      <c r="U77" s="54"/>
      <c r="V77" s="54"/>
      <c r="W77" s="54"/>
    </row>
    <row r="78" spans="1:23" x14ac:dyDescent="0.2">
      <c r="S78" s="54"/>
      <c r="T78" s="54"/>
      <c r="U78" s="54"/>
      <c r="V78" s="54"/>
      <c r="W78" s="54"/>
    </row>
    <row r="79" spans="1:23" x14ac:dyDescent="0.2">
      <c r="S79" s="54"/>
      <c r="T79" s="54"/>
      <c r="U79" s="54"/>
      <c r="V79" s="54"/>
      <c r="W79" s="54"/>
    </row>
    <row r="80" spans="1:23" x14ac:dyDescent="0.2">
      <c r="S80" s="54"/>
      <c r="T80" s="54"/>
      <c r="U80" s="54"/>
      <c r="V80" s="54"/>
      <c r="W80" s="54"/>
    </row>
    <row r="81" spans="5:23" x14ac:dyDescent="0.2">
      <c r="E81" s="51" t="e">
        <f>IF(#REF!=X15,1,0)</f>
        <v>#REF!</v>
      </c>
      <c r="S81" s="54"/>
      <c r="T81" s="54"/>
      <c r="U81" s="54"/>
      <c r="V81" s="54"/>
      <c r="W81" s="54"/>
    </row>
    <row r="82" spans="5:23" x14ac:dyDescent="0.2">
      <c r="S82" s="54"/>
      <c r="T82" s="54"/>
      <c r="U82" s="54"/>
      <c r="V82" s="54"/>
      <c r="W82" s="54"/>
    </row>
    <row r="83" spans="5:23" x14ac:dyDescent="0.2">
      <c r="S83" s="54"/>
      <c r="T83" s="54"/>
      <c r="U83" s="54"/>
      <c r="V83" s="54"/>
      <c r="W83" s="54"/>
    </row>
    <row r="84" spans="5:23" x14ac:dyDescent="0.2">
      <c r="S84" s="54"/>
      <c r="T84" s="54"/>
      <c r="U84" s="54"/>
      <c r="V84" s="54"/>
      <c r="W84" s="54"/>
    </row>
    <row r="85" spans="5:23" x14ac:dyDescent="0.2">
      <c r="S85" s="54"/>
      <c r="T85" s="54"/>
      <c r="U85" s="54"/>
      <c r="V85" s="54"/>
      <c r="W85" s="54"/>
    </row>
    <row r="86" spans="5:23" x14ac:dyDescent="0.2">
      <c r="S86" s="54"/>
      <c r="T86" s="54"/>
      <c r="U86" s="54"/>
      <c r="V86" s="54"/>
      <c r="W86" s="54"/>
    </row>
    <row r="92" spans="5:23" x14ac:dyDescent="0.2">
      <c r="R92" s="51" t="s">
        <v>42</v>
      </c>
    </row>
    <row r="109" spans="2:4" x14ac:dyDescent="0.2">
      <c r="B109" s="51" t="str">
        <f>"Maximaal toegelaten nettolijfrente storting in "&amp;J7</f>
        <v>Maximaal toegelaten nettolijfrente storting in 2021</v>
      </c>
      <c r="D109" s="51">
        <f>MAX(0,(SUM(W17:W19)-AG7)*AI12)</f>
        <v>0</v>
      </c>
    </row>
    <row r="111" spans="2:4" x14ac:dyDescent="0.2">
      <c r="B111" s="51" t="s">
        <v>32</v>
      </c>
    </row>
    <row r="113" spans="19:19" x14ac:dyDescent="0.2">
      <c r="S113" s="51">
        <f>SUM(H40:O40)</f>
        <v>0</v>
      </c>
    </row>
  </sheetData>
  <sheetProtection algorithmName="SHA-512" hashValue="zNCow+g09q6NJCia4SjbvqcZvsfY1IJfusoSocWcGi/Ya9shXdPiZ3b1lKI+f1LLtH5dIzwnXOGGlaDthfxO2w==" saltValue="BqfflQBGiwAjDxha/zO4IQ==" spinCount="100000" sheet="1" objects="1" scenarios="1"/>
  <mergeCells count="8">
    <mergeCell ref="P24:Q24"/>
    <mergeCell ref="AC4:AC5"/>
    <mergeCell ref="AD4:AD5"/>
    <mergeCell ref="X3:X5"/>
    <mergeCell ref="Y3:Y5"/>
    <mergeCell ref="Z3:Z5"/>
    <mergeCell ref="AA4:AA5"/>
    <mergeCell ref="AB4:AB5"/>
  </mergeCells>
  <dataValidations disablePrompts="1" count="7">
    <dataValidation type="whole" operator="greaterThanOrEqual" allowBlank="1" showInputMessage="1" showErrorMessage="1" sqref="D14 D20 J18 M18" xr:uid="{00000000-0002-0000-0100-000001000000}">
      <formula1>0</formula1>
    </dataValidation>
    <dataValidation type="whole" allowBlank="1" showInputMessage="1" showErrorMessage="1" error="Let op, de afname in je FOR moet een positief bedrag zijn en mag niet hoger zijn dan het bedrag in cel G37, namelijk de waarde van je FOR aan het begin van het jaar. " prompt="voer in als een positief getal" sqref="D15" xr:uid="{29154314-7E90-4F6D-8D98-34CEF77D01CD}">
      <formula1>0</formula1>
      <formula2>#REF!</formula2>
    </dataValidation>
    <dataValidation type="whole" allowBlank="1" showInputMessage="1" showErrorMessage="1" error="Let op, de afname in je FOR moet een positief bedrag zijn en mag niet hoger zijn dan het bedrag in cel H19, namelijk de waarde van je FOR aan het begin van het jaar. " prompt="voer in als een positief getal" sqref="D16" xr:uid="{29667E49-F740-4881-9816-932184368075}">
      <formula1>0</formula1>
      <formula2>#REF!</formula2>
    </dataValidation>
    <dataValidation type="list" allowBlank="1" showInputMessage="1" showErrorMessage="1" sqref="M16" xr:uid="{10AA7232-E95D-4969-AD57-684AD693B599}">
      <formula1>$Y$13:$Y$14</formula1>
    </dataValidation>
    <dataValidation type="whole" allowBlank="1" showInputMessage="1" showErrorMessage="1" error="Let op, de afname in je FOR moet een positief bedrag zijn en mag niet hoger zijn dan het bedrag in cel I47, namelijk de waarde van je FOR aan het begin van het jaar. " prompt="voer in als een positief getal" sqref="M20" xr:uid="{4AA560AD-F7EE-4AD4-A8B9-4D0A65FF4E2F}">
      <formula1>0</formula1>
      <formula2>O20</formula2>
    </dataValidation>
    <dataValidation type="whole" allowBlank="1" showInputMessage="1" showErrorMessage="1" error="Let op, de afname in je FOR moet een positief bedrag zijn en mag niet hoger zijn dan het bedrag in cel I43, namelijk de waarde van je FOR aan het begin van het jaar. " prompt="voer in als een positief getal" sqref="M19" xr:uid="{C4390C7F-A586-4DF5-B2CF-7F4A525B4036}">
      <formula1>0</formula1>
      <formula2>I43</formula2>
    </dataValidation>
    <dataValidation type="whole" allowBlank="1" showInputMessage="1" showErrorMessage="1" error="Let op, je lijfrentestorting moet een positief bedrag zijn en mag niet hoger zijn dan het bedrag in cel M28, &quot;de maximaal toegelaten lijfrentestorting&quot;. " prompt="voer in als een positief getal" sqref="M30" xr:uid="{04765757-04F1-4262-A814-9C585BA27B16}">
      <formula1>0</formula1>
      <formula2>M28</formula2>
    </dataValidation>
  </dataValidations>
  <hyperlinks>
    <hyperlink ref="B111" r:id="rId1" xr:uid="{00000000-0004-0000-0100-000007000000}"/>
    <hyperlink ref="E50" r:id="rId2" xr:uid="{1199C747-621A-4EC6-93D9-F147084AD7D3}"/>
  </hyperlinks>
  <pageMargins left="0.79000000000000015" right="0.79000000000000015" top="0.98" bottom="0.98" header="0.59" footer="0.59"/>
  <pageSetup paperSize="9" scale="55" orientation="landscape" horizontalDpi="4294967292" verticalDpi="4294967292" r:id="rId3"/>
  <headerFooter>
    <oddHeader>&amp;L&amp;"Calibri,Regular"&amp;K000000&amp;G&amp;C&amp;"Calibri,Regular"&amp;K000000Berekening Jaar- en Reserveringsuimte &amp;A</oddHeader>
    <oddFooter>&amp;L&amp;"Calibri,Bold"&amp;K000000 Persoonlijk en vertrouwelijk&amp;C&amp;"Calibri,Regular"&amp;K000000Ingevuld op: &amp;D&amp;R&amp;"Calibri,Regular"&amp;K000000Page &amp;P</oddFooter>
  </headerFooter>
  <drawing r:id="rId4"/>
  <legacyDrawing r:id="rId5"/>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AS113"/>
  <sheetViews>
    <sheetView zoomScale="80" zoomScaleNormal="80" zoomScalePageLayoutView="70" workbookViewId="0">
      <selection activeCell="J12" sqref="J12"/>
    </sheetView>
  </sheetViews>
  <sheetFormatPr baseColWidth="10" defaultColWidth="10.6640625" defaultRowHeight="18" x14ac:dyDescent="0.2"/>
  <cols>
    <col min="1" max="2" width="2.6640625" style="51" customWidth="1"/>
    <col min="3" max="8" width="12.6640625" style="51" customWidth="1"/>
    <col min="9" max="18" width="15.83203125" style="51" customWidth="1"/>
    <col min="19" max="23" width="10.6640625" style="51" customWidth="1"/>
    <col min="24" max="30" width="13.6640625" style="86" hidden="1" customWidth="1"/>
    <col min="31" max="31" width="10.6640625" style="51" hidden="1" customWidth="1"/>
    <col min="32" max="32" width="12.5" style="51" hidden="1" customWidth="1"/>
    <col min="33" max="34" width="14.1640625" style="51" hidden="1" customWidth="1"/>
    <col min="35" max="45" width="7.6640625" style="51" hidden="1" customWidth="1"/>
    <col min="46" max="46" width="0" style="51" hidden="1" customWidth="1"/>
    <col min="47" max="16384" width="10.6640625" style="51"/>
  </cols>
  <sheetData>
    <row r="1" spans="1:45" x14ac:dyDescent="0.2">
      <c r="A1" s="48"/>
      <c r="B1" s="49"/>
      <c r="C1" s="49"/>
      <c r="D1" s="49"/>
      <c r="E1" s="49"/>
      <c r="F1" s="49"/>
      <c r="G1" s="49"/>
      <c r="H1" s="49"/>
      <c r="I1" s="49"/>
      <c r="J1" s="49"/>
      <c r="K1" s="49"/>
      <c r="L1" s="49"/>
      <c r="M1" s="49"/>
      <c r="N1" s="49"/>
      <c r="O1" s="49"/>
      <c r="P1" s="49"/>
      <c r="Q1" s="49"/>
      <c r="R1" s="50"/>
      <c r="X1" s="52" t="s">
        <v>14</v>
      </c>
      <c r="Y1" s="53"/>
      <c r="Z1" s="53"/>
      <c r="AA1" s="53"/>
      <c r="AB1" s="53"/>
      <c r="AC1" s="53"/>
      <c r="AD1" s="53"/>
      <c r="AE1" s="54"/>
      <c r="AF1" s="54"/>
      <c r="AG1" s="54"/>
      <c r="AH1" s="54"/>
      <c r="AI1" s="54"/>
      <c r="AJ1" s="54"/>
      <c r="AK1" s="54"/>
    </row>
    <row r="2" spans="1:45" x14ac:dyDescent="0.2">
      <c r="A2" s="55"/>
      <c r="B2" s="56"/>
      <c r="C2" s="56"/>
      <c r="D2" s="56"/>
      <c r="E2" s="56"/>
      <c r="F2" s="56"/>
      <c r="G2" s="56"/>
      <c r="H2" s="56"/>
      <c r="I2" s="56"/>
      <c r="J2" s="56"/>
      <c r="K2" s="56"/>
      <c r="L2" s="56"/>
      <c r="M2" s="56"/>
      <c r="N2" s="56"/>
      <c r="O2" s="56"/>
      <c r="P2" s="56"/>
      <c r="Q2" s="56"/>
      <c r="R2" s="57"/>
      <c r="X2" s="53"/>
      <c r="Y2" s="53"/>
      <c r="Z2" s="53"/>
      <c r="AA2" s="53"/>
      <c r="AB2" s="53"/>
      <c r="AC2" s="53"/>
      <c r="AD2" s="53"/>
      <c r="AE2" s="58" t="s">
        <v>25</v>
      </c>
      <c r="AF2" s="58"/>
      <c r="AG2" s="54" t="s">
        <v>35</v>
      </c>
      <c r="AH2" s="54"/>
      <c r="AI2" s="54"/>
      <c r="AJ2" s="54"/>
      <c r="AK2" s="54"/>
    </row>
    <row r="3" spans="1:45" x14ac:dyDescent="0.2">
      <c r="A3" s="55"/>
      <c r="B3" s="56"/>
      <c r="C3" s="56"/>
      <c r="D3" s="56"/>
      <c r="E3" s="56"/>
      <c r="F3" s="56"/>
      <c r="G3" s="56"/>
      <c r="H3" s="56"/>
      <c r="I3" s="56"/>
      <c r="J3" s="56"/>
      <c r="K3" s="56"/>
      <c r="L3" s="56"/>
      <c r="M3" s="56"/>
      <c r="N3" s="56"/>
      <c r="O3" s="56"/>
      <c r="P3" s="56"/>
      <c r="Q3" s="56"/>
      <c r="R3" s="57"/>
      <c r="X3" s="215" t="s">
        <v>9</v>
      </c>
      <c r="Y3" s="215" t="s">
        <v>13</v>
      </c>
      <c r="Z3" s="215" t="s">
        <v>10</v>
      </c>
      <c r="AA3" s="59" t="s">
        <v>12</v>
      </c>
      <c r="AB3" s="59"/>
      <c r="AC3" s="60" t="s">
        <v>11</v>
      </c>
      <c r="AD3" s="59"/>
      <c r="AE3" s="61" t="s">
        <v>21</v>
      </c>
      <c r="AF3" s="61" t="s">
        <v>22</v>
      </c>
      <c r="AG3" s="54" t="s">
        <v>36</v>
      </c>
      <c r="AH3" s="54"/>
      <c r="AI3" s="54"/>
      <c r="AJ3" s="54"/>
      <c r="AK3" s="54"/>
    </row>
    <row r="4" spans="1:45" x14ac:dyDescent="0.2">
      <c r="A4" s="55"/>
      <c r="B4" s="56"/>
      <c r="C4" s="56"/>
      <c r="D4" s="56"/>
      <c r="E4" s="56"/>
      <c r="F4" s="56"/>
      <c r="G4" s="56"/>
      <c r="H4" s="56"/>
      <c r="I4" s="56"/>
      <c r="J4" s="56"/>
      <c r="K4" s="56"/>
      <c r="L4" s="56"/>
      <c r="M4" s="56"/>
      <c r="N4" s="56"/>
      <c r="O4" s="56"/>
      <c r="P4" s="56"/>
      <c r="Q4" s="56"/>
      <c r="R4" s="57"/>
      <c r="X4" s="215"/>
      <c r="Y4" s="215"/>
      <c r="Z4" s="215"/>
      <c r="AA4" s="215" t="s">
        <v>8</v>
      </c>
      <c r="AB4" s="215" t="s">
        <v>2</v>
      </c>
      <c r="AC4" s="215">
        <f>VLOOKUP($J$7,gegevens!$B$6:$K$35,9)</f>
        <v>56</v>
      </c>
      <c r="AD4" s="215">
        <f>VLOOKUP($J$7,gegevens!$B$6:$K$35,10)</f>
        <v>4</v>
      </c>
      <c r="AE4" s="61"/>
      <c r="AF4" s="61" t="s">
        <v>23</v>
      </c>
      <c r="AG4" s="54"/>
      <c r="AH4" s="54" t="s">
        <v>38</v>
      </c>
      <c r="AI4" s="54"/>
      <c r="AJ4" s="54"/>
      <c r="AK4" s="54"/>
    </row>
    <row r="5" spans="1:45" x14ac:dyDescent="0.2">
      <c r="A5" s="62"/>
      <c r="B5" s="63"/>
      <c r="C5" s="63"/>
      <c r="D5" s="63"/>
      <c r="E5" s="63"/>
      <c r="F5" s="63"/>
      <c r="G5" s="63"/>
      <c r="H5" s="63"/>
      <c r="I5" s="63"/>
      <c r="J5" s="63"/>
      <c r="K5" s="63"/>
      <c r="L5" s="63"/>
      <c r="M5" s="63"/>
      <c r="N5" s="63"/>
      <c r="O5" s="63"/>
      <c r="P5" s="63"/>
      <c r="Q5" s="63"/>
      <c r="R5" s="64"/>
      <c r="X5" s="216"/>
      <c r="Y5" s="216"/>
      <c r="Z5" s="216"/>
      <c r="AA5" s="216"/>
      <c r="AB5" s="216"/>
      <c r="AC5" s="216"/>
      <c r="AD5" s="216"/>
      <c r="AE5" s="58"/>
      <c r="AF5" s="58"/>
      <c r="AG5" s="54"/>
      <c r="AH5" s="54"/>
      <c r="AI5" s="54">
        <v>20</v>
      </c>
      <c r="AJ5" s="54">
        <f>AI5+5</f>
        <v>25</v>
      </c>
      <c r="AK5" s="54">
        <f t="shared" ref="AK5:AS5" si="0">AJ5+5</f>
        <v>30</v>
      </c>
      <c r="AL5" s="54">
        <f t="shared" si="0"/>
        <v>35</v>
      </c>
      <c r="AM5" s="54">
        <f t="shared" si="0"/>
        <v>40</v>
      </c>
      <c r="AN5" s="54">
        <f t="shared" si="0"/>
        <v>45</v>
      </c>
      <c r="AO5" s="54">
        <f t="shared" si="0"/>
        <v>50</v>
      </c>
      <c r="AP5" s="54">
        <f t="shared" si="0"/>
        <v>55</v>
      </c>
      <c r="AQ5" s="54">
        <f t="shared" si="0"/>
        <v>60</v>
      </c>
      <c r="AR5" s="54">
        <f t="shared" si="0"/>
        <v>65</v>
      </c>
      <c r="AS5" s="54">
        <f t="shared" si="0"/>
        <v>70</v>
      </c>
    </row>
    <row r="6" spans="1:45" x14ac:dyDescent="0.2">
      <c r="A6" s="65"/>
      <c r="B6" s="66"/>
      <c r="C6" s="66"/>
      <c r="D6" s="66"/>
      <c r="E6" s="66"/>
      <c r="F6" s="66"/>
      <c r="G6" s="66"/>
      <c r="H6" s="66"/>
      <c r="I6" s="66"/>
      <c r="J6" s="66"/>
      <c r="K6" s="66"/>
      <c r="L6" s="66"/>
      <c r="M6" s="66"/>
      <c r="N6" s="66"/>
      <c r="O6" s="66"/>
      <c r="P6" s="66"/>
      <c r="Q6" s="66"/>
      <c r="R6" s="67"/>
      <c r="X6" s="68">
        <v>2</v>
      </c>
      <c r="Y6" s="68">
        <v>3</v>
      </c>
      <c r="Z6" s="68">
        <v>4</v>
      </c>
      <c r="AA6" s="68">
        <v>5</v>
      </c>
      <c r="AB6" s="68">
        <v>6</v>
      </c>
      <c r="AC6" s="68">
        <v>7</v>
      </c>
      <c r="AD6" s="68">
        <v>8</v>
      </c>
      <c r="AE6" s="69">
        <v>11</v>
      </c>
      <c r="AF6" s="69">
        <v>12</v>
      </c>
      <c r="AG6" s="69">
        <v>14</v>
      </c>
      <c r="AH6" s="69">
        <v>15</v>
      </c>
      <c r="AI6" s="69">
        <v>17</v>
      </c>
      <c r="AJ6" s="69">
        <f>AI6+1</f>
        <v>18</v>
      </c>
      <c r="AK6" s="69">
        <f t="shared" ref="AK6:AS6" si="1">AJ6+1</f>
        <v>19</v>
      </c>
      <c r="AL6" s="69">
        <f t="shared" si="1"/>
        <v>20</v>
      </c>
      <c r="AM6" s="69">
        <f t="shared" si="1"/>
        <v>21</v>
      </c>
      <c r="AN6" s="69">
        <f t="shared" si="1"/>
        <v>22</v>
      </c>
      <c r="AO6" s="69">
        <f t="shared" si="1"/>
        <v>23</v>
      </c>
      <c r="AP6" s="69">
        <f t="shared" si="1"/>
        <v>24</v>
      </c>
      <c r="AQ6" s="69">
        <f t="shared" si="1"/>
        <v>25</v>
      </c>
      <c r="AR6" s="69">
        <f t="shared" si="1"/>
        <v>26</v>
      </c>
      <c r="AS6" s="69">
        <f t="shared" si="1"/>
        <v>27</v>
      </c>
    </row>
    <row r="7" spans="1:45" ht="23" x14ac:dyDescent="0.25">
      <c r="A7" s="65"/>
      <c r="B7" s="70"/>
      <c r="C7" s="66"/>
      <c r="D7" s="66"/>
      <c r="E7" s="66"/>
      <c r="F7" s="66"/>
      <c r="G7" s="66"/>
      <c r="H7" s="66"/>
      <c r="I7" s="71" t="s">
        <v>57</v>
      </c>
      <c r="J7" s="190">
        <f>'2021'!J7-1</f>
        <v>2020</v>
      </c>
      <c r="K7" s="73"/>
      <c r="L7" s="73"/>
      <c r="M7" s="73"/>
      <c r="N7" s="66"/>
      <c r="O7" s="74">
        <f>X7</f>
        <v>12472</v>
      </c>
      <c r="P7" s="75" t="s">
        <v>9</v>
      </c>
      <c r="Q7" s="66"/>
      <c r="R7" s="67"/>
      <c r="X7" s="76">
        <f>VLOOKUP($J$7,gegevens!$B$6:$I$35,X6)</f>
        <v>12472</v>
      </c>
      <c r="Y7" s="77">
        <f>VLOOKUP($J$7,gegevens!$B$6:$I$35,Y6)</f>
        <v>0.13300000000000001</v>
      </c>
      <c r="Z7" s="78">
        <f>VLOOKUP($J$7,gegevens!$B$6:$I$35,Z6)</f>
        <v>6.27</v>
      </c>
      <c r="AA7" s="76">
        <f>VLOOKUP($J$7,gegevens!$B$6:$I$35,AA6)</f>
        <v>97639</v>
      </c>
      <c r="AB7" s="76">
        <f>VLOOKUP($J$7,gegevens!$B$6:$I$35,AB6)</f>
        <v>12986</v>
      </c>
      <c r="AC7" s="76">
        <f>VLOOKUP($J$7,gegevens!$B$6:$I$35,AC6)</f>
        <v>7371</v>
      </c>
      <c r="AD7" s="76">
        <f>VLOOKUP($J$7,gegevens!$B$6:$N$35,AD6)</f>
        <v>14552</v>
      </c>
      <c r="AE7" s="79">
        <f>VLOOKUP($J$7-1,gegevens!$B$6:$N$35,AE6)</f>
        <v>9.4399999999999998E-2</v>
      </c>
      <c r="AF7" s="80">
        <f>VLOOKUP($J$7-1,gegevens!$B$6:$N$35,AF6)</f>
        <v>8999</v>
      </c>
      <c r="AG7" s="80">
        <f>VLOOKUP($J$7,gegevens!$B$6:$AB$35,AG6)</f>
        <v>110111</v>
      </c>
      <c r="AH7" s="79">
        <f>VLOOKUP($J$7,gegevens!$B$6:$AB$35,AH6)</f>
        <v>0.17</v>
      </c>
      <c r="AI7" s="79">
        <f>VLOOKUP($J$7,gegevens!$B$6:$AB$35,AI6)</f>
        <v>2.3E-2</v>
      </c>
      <c r="AJ7" s="79">
        <f>VLOOKUP($J$7,gegevens!$B$6:$AB$35,AJ6)</f>
        <v>2.7E-2</v>
      </c>
      <c r="AK7" s="79">
        <f>VLOOKUP($J$7,gegevens!$B$6:$AB$35,AK6)</f>
        <v>3.3000000000000002E-2</v>
      </c>
      <c r="AL7" s="79">
        <f>VLOOKUP($J$7,gegevens!$B$6:$AB$35,AL6)</f>
        <v>3.9E-2</v>
      </c>
      <c r="AM7" s="79">
        <f>VLOOKUP($J$7,gegevens!$B$6:$AB$35,AM6)</f>
        <v>4.7E-2</v>
      </c>
      <c r="AN7" s="79">
        <f>VLOOKUP($J$7,gegevens!$B$6:$AB$35,AN6)</f>
        <v>5.7000000000000002E-2</v>
      </c>
      <c r="AO7" s="79">
        <f>VLOOKUP($J$7,gegevens!$B$6:$AB$35,AO6)</f>
        <v>6.8000000000000005E-2</v>
      </c>
      <c r="AP7" s="79">
        <f>VLOOKUP($J$7,gegevens!$B$6:$AB$35,AP6)</f>
        <v>8.3000000000000004E-2</v>
      </c>
      <c r="AQ7" s="79">
        <f>VLOOKUP($J$7,gegevens!$B$6:$AB$35,AQ6)</f>
        <v>9.9000000000000005E-2</v>
      </c>
      <c r="AR7" s="79">
        <f>VLOOKUP($J$7,gegevens!$B$6:$AB$35,AR6)</f>
        <v>0.11899999999999999</v>
      </c>
      <c r="AS7" s="79">
        <f>VLOOKUP($J$7,gegevens!$B$6:$AB$35,AS6)</f>
        <v>0.13500000000000001</v>
      </c>
    </row>
    <row r="8" spans="1:45" x14ac:dyDescent="0.2">
      <c r="A8" s="65"/>
      <c r="B8" s="66"/>
      <c r="C8" s="66"/>
      <c r="D8" s="66"/>
      <c r="E8" s="66"/>
      <c r="F8" s="66"/>
      <c r="G8" s="66"/>
      <c r="H8" s="66"/>
      <c r="I8" s="87"/>
      <c r="J8" s="66"/>
      <c r="K8" s="66"/>
      <c r="L8" s="66"/>
      <c r="M8" s="66"/>
      <c r="N8" s="66"/>
      <c r="O8" s="74">
        <f>MAX(0,ROUNDUP(MIN(J12+M12+P12-O7,AA7),0))</f>
        <v>0</v>
      </c>
      <c r="P8" s="75" t="s">
        <v>65</v>
      </c>
      <c r="Q8" s="66"/>
      <c r="R8" s="67"/>
      <c r="X8" s="53"/>
      <c r="Y8" s="53"/>
      <c r="Z8" s="53"/>
      <c r="AA8" s="53"/>
      <c r="AB8" s="53"/>
      <c r="AC8" s="82">
        <f>ROUNDUP(AH7*O8,0)</f>
        <v>0</v>
      </c>
      <c r="AD8" s="53"/>
      <c r="AE8" s="61"/>
      <c r="AF8" s="61"/>
      <c r="AG8" s="54"/>
      <c r="AH8" s="54"/>
      <c r="AI8" s="54"/>
      <c r="AJ8" s="54"/>
      <c r="AK8" s="54"/>
    </row>
    <row r="9" spans="1:45" x14ac:dyDescent="0.2">
      <c r="A9" s="65"/>
      <c r="B9" s="66"/>
      <c r="C9" s="66"/>
      <c r="D9" s="66"/>
      <c r="E9" s="66"/>
      <c r="F9" s="66"/>
      <c r="G9" s="66"/>
      <c r="H9" s="66"/>
      <c r="I9" s="66"/>
      <c r="J9" s="66"/>
      <c r="K9" s="66"/>
      <c r="L9" s="66"/>
      <c r="M9" s="66"/>
      <c r="N9" s="66"/>
      <c r="O9" s="85">
        <f>Y7</f>
        <v>0.13300000000000001</v>
      </c>
      <c r="P9" s="75" t="s">
        <v>61</v>
      </c>
      <c r="Q9" s="66"/>
      <c r="R9" s="67"/>
      <c r="Y9" s="86" t="s">
        <v>19</v>
      </c>
      <c r="Z9" s="86" t="s">
        <v>18</v>
      </c>
      <c r="AE9" s="54"/>
      <c r="AF9" s="54"/>
      <c r="AG9" s="54"/>
      <c r="AH9" s="54"/>
      <c r="AI9" s="54"/>
      <c r="AJ9" s="54"/>
      <c r="AK9" s="54"/>
    </row>
    <row r="10" spans="1:45" x14ac:dyDescent="0.2">
      <c r="A10" s="65"/>
      <c r="B10" s="66"/>
      <c r="C10" s="66"/>
      <c r="D10" s="66"/>
      <c r="E10" s="66"/>
      <c r="F10" s="66"/>
      <c r="G10" s="66"/>
      <c r="H10" s="66"/>
      <c r="I10" s="87"/>
      <c r="J10" s="87"/>
      <c r="K10" s="87"/>
      <c r="L10" s="87"/>
      <c r="M10" s="87"/>
      <c r="N10" s="87"/>
      <c r="O10" s="94"/>
      <c r="P10" s="89"/>
      <c r="Q10" s="66"/>
      <c r="R10" s="67"/>
      <c r="X10" s="86" t="s">
        <v>27</v>
      </c>
      <c r="Y10" s="90">
        <f>J7-YEAR(Geboortedatum)-1</f>
        <v>39</v>
      </c>
      <c r="Z10" s="86">
        <f>12-MONTH(Geboortedatum)</f>
        <v>11</v>
      </c>
      <c r="AC10" s="86" t="s">
        <v>20</v>
      </c>
      <c r="AD10" s="86">
        <f>IF(Y10&lt;AC4,1,IF(Y10&gt;AC4,2,IF(Z10&lt;AD4,1,2)))</f>
        <v>1</v>
      </c>
      <c r="AE10" s="54"/>
      <c r="AF10" s="54"/>
      <c r="AG10" s="54"/>
      <c r="AH10" s="54"/>
      <c r="AI10" s="54">
        <f>IF($Y$10&lt;AI5,1-SUM($AG10:AG10),0)</f>
        <v>0</v>
      </c>
      <c r="AJ10" s="54">
        <f>IF($Y$10&lt;AJ5,1-SUM($AG10:AI10),0)</f>
        <v>0</v>
      </c>
      <c r="AK10" s="54">
        <f>IF($Y$10&lt;AK5,1-SUM($AG10:AJ10),0)</f>
        <v>0</v>
      </c>
      <c r="AL10" s="54">
        <f>IF($Y$10&lt;AL5,1-SUM($AG10:AK10),0)</f>
        <v>0</v>
      </c>
      <c r="AM10" s="54">
        <f>IF($Y$10&lt;AM5,1-SUM($AG10:AL10),0)</f>
        <v>1</v>
      </c>
      <c r="AN10" s="54">
        <f>IF($Y$10&lt;AN5,1-SUM($AG10:AM10),0)</f>
        <v>0</v>
      </c>
      <c r="AO10" s="54">
        <f>IF($Y$10&lt;AO5,1-SUM($AG10:AN10),0)</f>
        <v>0</v>
      </c>
      <c r="AP10" s="54">
        <f>IF($Y$10&lt;AP5,1-SUM($AG10:AO10),0)</f>
        <v>0</v>
      </c>
      <c r="AQ10" s="54">
        <f>IF($Y$10&lt;AQ5,1-SUM($AG10:AP10),0)</f>
        <v>0</v>
      </c>
      <c r="AR10" s="54">
        <f>IF($Y$10&lt;AR5,1-SUM($AG10:AQ10),0)</f>
        <v>0</v>
      </c>
      <c r="AS10" s="54">
        <f>IF($Y$10&lt;AS5,1-SUM($AG10:AR10),0)</f>
        <v>0</v>
      </c>
    </row>
    <row r="11" spans="1:45" x14ac:dyDescent="0.2">
      <c r="A11" s="65"/>
      <c r="B11" s="66"/>
      <c r="C11" s="66"/>
      <c r="D11" s="66"/>
      <c r="E11" s="66"/>
      <c r="F11" s="66"/>
      <c r="G11" s="66"/>
      <c r="H11" s="66"/>
      <c r="I11" s="91" t="s">
        <v>56</v>
      </c>
      <c r="J11" s="91"/>
      <c r="K11" s="87"/>
      <c r="L11" s="91" t="s">
        <v>58</v>
      </c>
      <c r="M11" s="91"/>
      <c r="N11" s="88"/>
      <c r="O11" s="197" t="s">
        <v>52</v>
      </c>
      <c r="P11" s="197"/>
      <c r="Q11" s="66"/>
      <c r="R11" s="67"/>
      <c r="X11" s="86" t="s">
        <v>28</v>
      </c>
      <c r="Y11" s="90">
        <f>AC4+10</f>
        <v>66</v>
      </c>
      <c r="Z11" s="86">
        <f>AD4</f>
        <v>4</v>
      </c>
      <c r="AC11" s="86" t="s">
        <v>29</v>
      </c>
      <c r="AD11" s="86">
        <f>IF(AD12&lt;0,1,0)</f>
        <v>1</v>
      </c>
      <c r="AE11" s="54"/>
      <c r="AF11" s="54"/>
      <c r="AG11" s="54"/>
      <c r="AH11" s="54"/>
      <c r="AI11" s="54"/>
      <c r="AJ11" s="54"/>
      <c r="AK11" s="54"/>
    </row>
    <row r="12" spans="1:45" x14ac:dyDescent="0.2">
      <c r="A12" s="65"/>
      <c r="B12" s="66"/>
      <c r="C12" s="66"/>
      <c r="D12" s="66"/>
      <c r="E12" s="66"/>
      <c r="F12" s="66"/>
      <c r="G12" s="66"/>
      <c r="H12" s="66"/>
      <c r="I12" s="92" t="str">
        <f>"Inkomen "&amp;(J7-1)</f>
        <v>Inkomen 2019</v>
      </c>
      <c r="J12" s="93">
        <v>0</v>
      </c>
      <c r="K12" s="94"/>
      <c r="L12" s="95" t="str">
        <f>"Winst/(Verlies) "&amp;($J$7-1)</f>
        <v>Winst/(Verlies) 2019</v>
      </c>
      <c r="M12" s="96">
        <v>0</v>
      </c>
      <c r="N12" s="89"/>
      <c r="O12" s="95" t="str">
        <f>"Overig inkomen "&amp;($J$7-1)</f>
        <v>Overig inkomen 2019</v>
      </c>
      <c r="P12" s="96">
        <v>0</v>
      </c>
      <c r="Q12" s="66"/>
      <c r="R12" s="67"/>
      <c r="AD12" s="97">
        <f>Y10-Y11+(Z10-Z11)/12</f>
        <v>-26.416666666666668</v>
      </c>
      <c r="AE12" s="98"/>
      <c r="AF12" s="54"/>
      <c r="AG12" s="54"/>
      <c r="AH12" s="54"/>
      <c r="AI12" s="99"/>
      <c r="AJ12" s="54"/>
      <c r="AK12" s="54"/>
    </row>
    <row r="13" spans="1:45" x14ac:dyDescent="0.2">
      <c r="A13" s="65"/>
      <c r="B13" s="66"/>
      <c r="C13" s="66"/>
      <c r="D13" s="66"/>
      <c r="E13" s="66"/>
      <c r="F13" s="66"/>
      <c r="G13" s="66"/>
      <c r="H13" s="66"/>
      <c r="I13" s="116"/>
      <c r="J13" s="66"/>
      <c r="K13" s="66"/>
      <c r="L13" s="100"/>
      <c r="M13" s="66"/>
      <c r="N13" s="88"/>
      <c r="O13" s="88"/>
      <c r="P13" s="66"/>
      <c r="Q13" s="66"/>
      <c r="R13" s="67"/>
      <c r="Y13" s="101">
        <v>0</v>
      </c>
      <c r="AE13" s="54"/>
      <c r="AF13" s="54"/>
      <c r="AG13" s="54"/>
      <c r="AH13" s="54"/>
      <c r="AI13" s="54"/>
      <c r="AJ13" s="54"/>
      <c r="AK13" s="54"/>
    </row>
    <row r="14" spans="1:45" x14ac:dyDescent="0.2">
      <c r="A14" s="65"/>
      <c r="B14" s="66"/>
      <c r="C14" s="66"/>
      <c r="D14" s="66"/>
      <c r="E14" s="66"/>
      <c r="F14" s="66"/>
      <c r="G14" s="66"/>
      <c r="H14" s="66"/>
      <c r="I14" s="191" t="s">
        <v>54</v>
      </c>
      <c r="J14" s="103"/>
      <c r="K14" s="66"/>
      <c r="L14" s="104" t="s">
        <v>59</v>
      </c>
      <c r="M14" s="103"/>
      <c r="N14" s="66"/>
      <c r="O14" s="66"/>
      <c r="P14" s="66"/>
      <c r="Q14" s="66"/>
      <c r="R14" s="67"/>
      <c r="Y14" s="101">
        <v>1</v>
      </c>
      <c r="AE14" s="54"/>
      <c r="AF14" s="54"/>
      <c r="AG14" s="54"/>
      <c r="AH14" s="54"/>
      <c r="AI14" s="54"/>
      <c r="AJ14" s="54"/>
      <c r="AK14" s="54"/>
    </row>
    <row r="15" spans="1:45" x14ac:dyDescent="0.2">
      <c r="A15" s="65"/>
      <c r="B15" s="66"/>
      <c r="C15" s="66"/>
      <c r="D15" s="66"/>
      <c r="E15" s="66"/>
      <c r="F15" s="66"/>
      <c r="G15" s="66"/>
      <c r="H15" s="66"/>
      <c r="I15" s="192" t="s">
        <v>55</v>
      </c>
      <c r="J15" s="106"/>
      <c r="K15" s="66"/>
      <c r="L15" s="107" t="s">
        <v>60</v>
      </c>
      <c r="M15" s="106"/>
      <c r="N15" s="66"/>
      <c r="O15" s="66"/>
      <c r="P15" s="66"/>
      <c r="Q15" s="66"/>
      <c r="R15" s="67"/>
      <c r="AE15" s="54"/>
      <c r="AF15" s="54"/>
      <c r="AG15" s="54"/>
      <c r="AH15" s="54"/>
      <c r="AI15" s="54"/>
      <c r="AJ15" s="54"/>
      <c r="AK15" s="54"/>
    </row>
    <row r="16" spans="1:45" x14ac:dyDescent="0.2">
      <c r="A16" s="65"/>
      <c r="B16" s="66"/>
      <c r="C16" s="66"/>
      <c r="D16" s="66"/>
      <c r="E16" s="66"/>
      <c r="F16" s="66"/>
      <c r="G16" s="66"/>
      <c r="H16" s="66"/>
      <c r="I16" s="193"/>
      <c r="J16" s="109"/>
      <c r="K16" s="66"/>
      <c r="L16" s="110" t="str">
        <f>"in "&amp;($J$7-1)&amp;"?"</f>
        <v>in 2019?</v>
      </c>
      <c r="M16" s="111">
        <v>0</v>
      </c>
      <c r="N16" s="66"/>
      <c r="O16" s="66"/>
      <c r="P16" s="66"/>
      <c r="Q16" s="66"/>
      <c r="R16" s="67"/>
      <c r="AE16" s="54"/>
      <c r="AF16" s="54"/>
      <c r="AG16" s="54"/>
      <c r="AH16" s="54"/>
      <c r="AI16" s="54"/>
      <c r="AJ16" s="54"/>
      <c r="AK16" s="54"/>
    </row>
    <row r="17" spans="1:37" x14ac:dyDescent="0.2">
      <c r="A17" s="65"/>
      <c r="B17" s="66"/>
      <c r="C17" s="66"/>
      <c r="D17" s="66"/>
      <c r="E17" s="66"/>
      <c r="F17" s="66"/>
      <c r="G17" s="66"/>
      <c r="H17" s="66"/>
      <c r="I17" s="116"/>
      <c r="J17" s="66"/>
      <c r="K17" s="66"/>
      <c r="L17" s="100"/>
      <c r="M17" s="66"/>
      <c r="N17" s="66"/>
      <c r="O17" s="66"/>
      <c r="P17" s="66"/>
      <c r="Q17" s="66"/>
      <c r="R17" s="67"/>
      <c r="AE17" s="54"/>
      <c r="AF17" s="54"/>
      <c r="AG17" s="54"/>
      <c r="AH17" s="54"/>
      <c r="AI17" s="54"/>
      <c r="AJ17" s="54"/>
      <c r="AK17" s="54"/>
    </row>
    <row r="18" spans="1:37" x14ac:dyDescent="0.2">
      <c r="A18" s="65"/>
      <c r="B18" s="66"/>
      <c r="C18" s="66"/>
      <c r="D18" s="66"/>
      <c r="E18" s="66"/>
      <c r="F18" s="66"/>
      <c r="G18" s="66"/>
      <c r="H18" s="66"/>
      <c r="I18" s="112" t="str">
        <f>"Factor A "&amp;(J7-1)</f>
        <v>Factor A 2019</v>
      </c>
      <c r="J18" s="113">
        <v>0</v>
      </c>
      <c r="K18" s="66"/>
      <c r="L18" s="114" t="str">
        <f>"Toename FOR in "&amp;(J7-1)</f>
        <v>Toename FOR in 2019</v>
      </c>
      <c r="M18" s="115">
        <f>IF(AND(M16=1,M19=0),MIN(AE7*M12,AF7),0)</f>
        <v>0</v>
      </c>
      <c r="N18" s="66"/>
      <c r="O18" s="66"/>
      <c r="P18" s="66"/>
      <c r="Q18" s="66"/>
      <c r="R18" s="67"/>
      <c r="AE18" s="54"/>
      <c r="AF18" s="54"/>
      <c r="AG18" s="54"/>
      <c r="AH18" s="54"/>
      <c r="AI18" s="54"/>
      <c r="AJ18" s="54"/>
      <c r="AK18" s="54"/>
    </row>
    <row r="19" spans="1:37" x14ac:dyDescent="0.2">
      <c r="A19" s="65"/>
      <c r="B19" s="66"/>
      <c r="C19" s="66"/>
      <c r="D19" s="66"/>
      <c r="E19" s="66"/>
      <c r="F19" s="66"/>
      <c r="G19" s="66"/>
      <c r="H19" s="66"/>
      <c r="I19" s="116" t="s">
        <v>10</v>
      </c>
      <c r="J19" s="66">
        <f>Z7</f>
        <v>6.27</v>
      </c>
      <c r="K19" s="66"/>
      <c r="L19" s="114" t="str">
        <f>"Afname FOR in "&amp;(J7-1)</f>
        <v>Afname FOR in 2019</v>
      </c>
      <c r="M19" s="115">
        <v>0</v>
      </c>
      <c r="N19" s="66"/>
      <c r="O19" s="66"/>
      <c r="P19" s="66"/>
      <c r="Q19" s="66"/>
      <c r="R19" s="67"/>
      <c r="AE19" s="54"/>
      <c r="AF19" s="54"/>
      <c r="AG19" s="54"/>
      <c r="AH19" s="54"/>
      <c r="AI19" s="54"/>
      <c r="AJ19" s="54"/>
      <c r="AK19" s="54"/>
    </row>
    <row r="20" spans="1:37" x14ac:dyDescent="0.2">
      <c r="A20" s="65"/>
      <c r="B20" s="66"/>
      <c r="C20" s="66"/>
      <c r="D20" s="66"/>
      <c r="E20" s="66"/>
      <c r="F20" s="66"/>
      <c r="G20" s="66"/>
      <c r="H20" s="66"/>
      <c r="I20" s="198"/>
      <c r="J20" s="66"/>
      <c r="K20" s="66"/>
      <c r="L20" s="114" t="str">
        <f>"FOR omgezet naar lijfrente in "&amp;(J7)</f>
        <v>FOR omgezet naar lijfrente in 2020</v>
      </c>
      <c r="M20" s="117">
        <v>0</v>
      </c>
      <c r="N20" s="118" t="s">
        <v>3</v>
      </c>
      <c r="O20" s="119">
        <f>ROUNDUP(I47,0)</f>
        <v>0</v>
      </c>
      <c r="P20" s="66"/>
      <c r="Q20" s="66"/>
      <c r="R20" s="67"/>
      <c r="AE20" s="54"/>
      <c r="AF20" s="54"/>
      <c r="AG20" s="54"/>
      <c r="AH20" s="54"/>
      <c r="AI20" s="54"/>
      <c r="AJ20" s="54"/>
      <c r="AK20" s="54"/>
    </row>
    <row r="21" spans="1:37" x14ac:dyDescent="0.2">
      <c r="A21" s="65"/>
      <c r="B21" s="66"/>
      <c r="C21" s="66"/>
      <c r="D21" s="66"/>
      <c r="E21" s="66"/>
      <c r="F21" s="66"/>
      <c r="G21" s="66"/>
      <c r="H21" s="66"/>
      <c r="I21" s="66"/>
      <c r="J21" s="66"/>
      <c r="K21" s="66"/>
      <c r="L21" s="66"/>
      <c r="M21" s="66"/>
      <c r="N21" s="66"/>
      <c r="O21" s="66"/>
      <c r="P21" s="66"/>
      <c r="Q21" s="66"/>
      <c r="R21" s="67"/>
      <c r="AE21" s="54"/>
      <c r="AF21" s="54"/>
      <c r="AG21" s="54"/>
      <c r="AH21" s="54"/>
      <c r="AI21" s="54"/>
      <c r="AJ21" s="54"/>
      <c r="AK21" s="54"/>
    </row>
    <row r="22" spans="1:37" x14ac:dyDescent="0.2">
      <c r="A22" s="62"/>
      <c r="B22" s="63"/>
      <c r="C22" s="63"/>
      <c r="D22" s="63"/>
      <c r="E22" s="63"/>
      <c r="F22" s="63"/>
      <c r="G22" s="63"/>
      <c r="H22" s="63"/>
      <c r="I22" s="63"/>
      <c r="J22" s="63"/>
      <c r="K22" s="63"/>
      <c r="L22" s="63"/>
      <c r="M22" s="63"/>
      <c r="N22" s="63"/>
      <c r="O22" s="63"/>
      <c r="P22" s="63"/>
      <c r="Q22" s="63"/>
      <c r="R22" s="64"/>
      <c r="S22" s="120"/>
      <c r="T22" s="120"/>
      <c r="U22" s="120"/>
      <c r="AE22" s="54"/>
      <c r="AF22" s="54"/>
      <c r="AG22" s="54"/>
      <c r="AH22" s="54"/>
      <c r="AI22" s="54"/>
      <c r="AJ22" s="54"/>
      <c r="AK22" s="54"/>
    </row>
    <row r="23" spans="1:37" ht="18.75" customHeight="1" thickBot="1" x14ac:dyDescent="0.25">
      <c r="A23" s="55"/>
      <c r="B23" s="56"/>
      <c r="C23" s="56"/>
      <c r="D23" s="56"/>
      <c r="E23" s="56"/>
      <c r="F23" s="56"/>
      <c r="G23" s="56"/>
      <c r="H23" s="56"/>
      <c r="I23" s="56"/>
      <c r="J23" s="56"/>
      <c r="K23" s="56"/>
      <c r="L23" s="56"/>
      <c r="M23" s="56"/>
      <c r="N23" s="56"/>
      <c r="O23" s="56"/>
      <c r="P23" s="56"/>
      <c r="Q23" s="56"/>
      <c r="R23" s="57"/>
      <c r="AE23" s="54"/>
      <c r="AF23" s="54"/>
      <c r="AG23" s="54"/>
      <c r="AH23" s="54"/>
      <c r="AI23" s="54"/>
      <c r="AJ23" s="54"/>
      <c r="AK23" s="54"/>
    </row>
    <row r="24" spans="1:37" ht="19" thickBot="1" x14ac:dyDescent="0.25">
      <c r="A24" s="55"/>
      <c r="B24" s="56"/>
      <c r="C24" s="56"/>
      <c r="D24" s="56"/>
      <c r="E24" s="56"/>
      <c r="F24" s="56"/>
      <c r="G24" s="56"/>
      <c r="H24" s="56"/>
      <c r="I24" s="121" t="str">
        <f>"Beschikbare jaarruimte in "&amp;J7</f>
        <v>Beschikbare jaarruimte in 2020</v>
      </c>
      <c r="J24" s="122"/>
      <c r="K24" s="122"/>
      <c r="L24" s="123"/>
      <c r="M24" s="124">
        <f>MAX(0,ROUNDUP(O8*O9-J18*J19-M18,0))*AD11</f>
        <v>0</v>
      </c>
      <c r="N24" s="56"/>
      <c r="O24" s="56"/>
      <c r="P24" s="217"/>
      <c r="Q24" s="214"/>
      <c r="R24" s="57"/>
      <c r="AE24" s="54"/>
      <c r="AF24" s="54"/>
      <c r="AG24" s="54"/>
      <c r="AH24" s="54"/>
      <c r="AI24" s="54"/>
      <c r="AJ24" s="54"/>
      <c r="AK24" s="54"/>
    </row>
    <row r="25" spans="1:37" ht="11" customHeight="1" thickBot="1" x14ac:dyDescent="0.25">
      <c r="A25" s="55"/>
      <c r="B25" s="56"/>
      <c r="C25" s="56"/>
      <c r="D25" s="56"/>
      <c r="E25" s="56"/>
      <c r="F25" s="56"/>
      <c r="G25" s="56"/>
      <c r="H25" s="56"/>
      <c r="I25" s="125"/>
      <c r="J25" s="126"/>
      <c r="K25" s="127"/>
      <c r="L25" s="56"/>
      <c r="M25" s="128"/>
      <c r="N25" s="56"/>
      <c r="O25" s="56"/>
      <c r="P25" s="56"/>
      <c r="Q25" s="56"/>
      <c r="R25" s="57"/>
      <c r="AE25" s="54"/>
      <c r="AF25" s="54"/>
      <c r="AG25" s="54"/>
      <c r="AH25" s="54"/>
      <c r="AI25" s="54"/>
      <c r="AJ25" s="54"/>
      <c r="AK25" s="54"/>
    </row>
    <row r="26" spans="1:37" ht="19" thickBot="1" x14ac:dyDescent="0.25">
      <c r="A26" s="55"/>
      <c r="B26" s="56"/>
      <c r="C26" s="56"/>
      <c r="D26" s="56"/>
      <c r="E26" s="56"/>
      <c r="F26" s="56"/>
      <c r="G26" s="56"/>
      <c r="H26" s="56"/>
      <c r="I26" s="129" t="str">
        <f>"Beschikbare reserveringsruimte in "&amp;J7</f>
        <v>Beschikbare reserveringsruimte in 2020</v>
      </c>
      <c r="J26" s="130"/>
      <c r="K26" s="130"/>
      <c r="L26" s="131"/>
      <c r="M26" s="124">
        <f>MIN(SUM(J38:P38),AC8,CHOOSE(AD10,AC7,AD7))</f>
        <v>0</v>
      </c>
      <c r="N26" s="56"/>
      <c r="O26" s="56"/>
      <c r="P26" s="56"/>
      <c r="Q26" s="56"/>
      <c r="R26" s="57"/>
      <c r="V26" s="132"/>
      <c r="X26" s="54"/>
      <c r="Y26" s="54"/>
      <c r="Z26" s="54"/>
      <c r="AA26" s="51"/>
      <c r="AB26" s="51"/>
      <c r="AC26" s="51"/>
      <c r="AD26" s="51"/>
    </row>
    <row r="27" spans="1:37" ht="11" customHeight="1" thickBot="1" x14ac:dyDescent="0.25">
      <c r="A27" s="55"/>
      <c r="B27" s="56"/>
      <c r="C27" s="56"/>
      <c r="D27" s="56"/>
      <c r="E27" s="56"/>
      <c r="F27" s="56"/>
      <c r="G27" s="56"/>
      <c r="H27" s="56"/>
      <c r="I27" s="133"/>
      <c r="J27" s="134"/>
      <c r="K27" s="135"/>
      <c r="L27" s="56"/>
      <c r="M27" s="128"/>
      <c r="N27" s="56"/>
      <c r="O27" s="56"/>
      <c r="P27" s="56"/>
      <c r="Q27" s="56"/>
      <c r="R27" s="57"/>
      <c r="S27" s="120"/>
      <c r="T27" s="120"/>
      <c r="U27" s="120"/>
      <c r="W27" s="136"/>
      <c r="X27" s="54"/>
      <c r="Y27" s="54"/>
      <c r="Z27" s="54"/>
      <c r="AA27" s="51"/>
      <c r="AB27" s="51"/>
      <c r="AC27" s="51"/>
      <c r="AD27" s="51"/>
    </row>
    <row r="28" spans="1:37" ht="19" thickBot="1" x14ac:dyDescent="0.25">
      <c r="A28" s="55"/>
      <c r="B28" s="56"/>
      <c r="C28" s="56"/>
      <c r="D28" s="56"/>
      <c r="E28" s="56"/>
      <c r="F28" s="56"/>
      <c r="G28" s="56"/>
      <c r="H28" s="56"/>
      <c r="I28" s="137" t="str">
        <f>"Maximaal toegelaten lijfrentestorting in "&amp;J7</f>
        <v>Maximaal toegelaten lijfrentestorting in 2020</v>
      </c>
      <c r="J28" s="138"/>
      <c r="K28" s="138"/>
      <c r="L28" s="139"/>
      <c r="M28" s="124">
        <f>M24+M26+M20</f>
        <v>0</v>
      </c>
      <c r="N28" s="56"/>
      <c r="O28" s="56"/>
      <c r="P28" s="56"/>
      <c r="Q28" s="56"/>
      <c r="R28" s="57"/>
      <c r="X28" s="54"/>
      <c r="Y28" s="54"/>
      <c r="Z28" s="54"/>
      <c r="AA28" s="51"/>
      <c r="AB28" s="51"/>
      <c r="AC28" s="51"/>
      <c r="AD28" s="51"/>
    </row>
    <row r="29" spans="1:37" ht="11" customHeight="1" thickBot="1" x14ac:dyDescent="0.25">
      <c r="A29" s="55"/>
      <c r="B29" s="56"/>
      <c r="C29" s="56"/>
      <c r="D29" s="56"/>
      <c r="E29" s="56"/>
      <c r="F29" s="56"/>
      <c r="G29" s="56"/>
      <c r="H29" s="56"/>
      <c r="I29" s="133"/>
      <c r="J29" s="134"/>
      <c r="K29" s="135"/>
      <c r="L29" s="56"/>
      <c r="M29" s="128"/>
      <c r="N29" s="56"/>
      <c r="O29" s="56"/>
      <c r="P29" s="56"/>
      <c r="Q29" s="56"/>
      <c r="R29" s="57"/>
      <c r="X29" s="54"/>
      <c r="Y29" s="54"/>
      <c r="Z29" s="54"/>
      <c r="AA29" s="51"/>
      <c r="AB29" s="51"/>
      <c r="AC29" s="51"/>
      <c r="AD29" s="51"/>
    </row>
    <row r="30" spans="1:37" x14ac:dyDescent="0.2">
      <c r="A30" s="55"/>
      <c r="B30" s="56"/>
      <c r="C30" s="56"/>
      <c r="D30" s="56"/>
      <c r="E30" s="56"/>
      <c r="F30" s="56"/>
      <c r="G30" s="56"/>
      <c r="H30" s="56"/>
      <c r="I30" s="140" t="str">
        <f>"Gestort aan lijfrente in "&amp;J7</f>
        <v>Gestort aan lijfrente in 2020</v>
      </c>
      <c r="J30" s="141"/>
      <c r="K30" s="141"/>
      <c r="L30" s="142"/>
      <c r="M30" s="143">
        <v>0</v>
      </c>
      <c r="N30" s="56"/>
      <c r="O30" s="56"/>
      <c r="P30" s="56"/>
      <c r="Q30" s="56"/>
      <c r="R30" s="57"/>
      <c r="X30" s="54"/>
      <c r="Y30" s="54"/>
      <c r="Z30" s="54"/>
      <c r="AA30" s="51"/>
      <c r="AB30" s="51"/>
      <c r="AC30" s="51"/>
      <c r="AD30" s="51"/>
    </row>
    <row r="31" spans="1:37" x14ac:dyDescent="0.2">
      <c r="A31" s="55"/>
      <c r="B31" s="56"/>
      <c r="C31" s="56"/>
      <c r="D31" s="56"/>
      <c r="E31" s="56"/>
      <c r="F31" s="56"/>
      <c r="G31" s="56"/>
      <c r="H31" s="56"/>
      <c r="I31" s="144" t="s">
        <v>5</v>
      </c>
      <c r="J31" s="145"/>
      <c r="K31" s="145"/>
      <c r="L31" s="146"/>
      <c r="M31" s="147">
        <f>IF((M30-M20)&gt;M26,M26,MAX(0,M30-M20))</f>
        <v>0</v>
      </c>
      <c r="N31" s="56"/>
      <c r="O31" s="56"/>
      <c r="P31" s="56"/>
      <c r="Q31" s="56"/>
      <c r="R31" s="57"/>
      <c r="X31" s="54"/>
      <c r="Y31" s="54"/>
      <c r="Z31" s="54"/>
      <c r="AA31" s="51"/>
      <c r="AB31" s="51"/>
      <c r="AC31" s="51"/>
      <c r="AD31" s="51"/>
    </row>
    <row r="32" spans="1:37" ht="19" thickBot="1" x14ac:dyDescent="0.25">
      <c r="A32" s="55"/>
      <c r="B32" s="56"/>
      <c r="C32" s="56"/>
      <c r="D32" s="56"/>
      <c r="E32" s="56"/>
      <c r="F32" s="56"/>
      <c r="G32" s="56"/>
      <c r="H32" s="56"/>
      <c r="I32" s="148" t="s">
        <v>63</v>
      </c>
      <c r="J32" s="149"/>
      <c r="K32" s="149"/>
      <c r="L32" s="150"/>
      <c r="M32" s="151">
        <f>MAX(0,M30-M31-M20)</f>
        <v>0</v>
      </c>
      <c r="N32" s="56"/>
      <c r="O32" s="56"/>
      <c r="P32" s="56"/>
      <c r="Q32" s="56"/>
      <c r="R32" s="57"/>
      <c r="X32" s="54"/>
      <c r="Y32" s="54"/>
      <c r="Z32" s="54"/>
      <c r="AA32" s="51"/>
      <c r="AB32" s="51"/>
      <c r="AC32" s="51"/>
      <c r="AD32" s="51"/>
    </row>
    <row r="33" spans="1:37" ht="11" customHeight="1" thickBot="1" x14ac:dyDescent="0.25">
      <c r="A33" s="55"/>
      <c r="B33" s="56"/>
      <c r="C33" s="56"/>
      <c r="D33" s="56"/>
      <c r="E33" s="56"/>
      <c r="F33" s="56"/>
      <c r="G33" s="56"/>
      <c r="H33" s="56"/>
      <c r="I33" s="152"/>
      <c r="J33" s="56"/>
      <c r="K33" s="56"/>
      <c r="L33" s="56"/>
      <c r="M33" s="128"/>
      <c r="N33" s="56"/>
      <c r="O33" s="56"/>
      <c r="P33" s="56"/>
      <c r="Q33" s="56"/>
      <c r="R33" s="57"/>
      <c r="X33" s="54"/>
      <c r="Y33" s="54"/>
      <c r="Z33" s="54"/>
      <c r="AA33" s="51"/>
      <c r="AB33" s="51"/>
      <c r="AC33" s="51"/>
      <c r="AD33" s="51"/>
    </row>
    <row r="34" spans="1:37" ht="19" thickBot="1" x14ac:dyDescent="0.25">
      <c r="A34" s="55"/>
      <c r="B34" s="56"/>
      <c r="C34" s="56"/>
      <c r="D34" s="56"/>
      <c r="E34" s="56"/>
      <c r="F34" s="56"/>
      <c r="G34" s="56"/>
      <c r="H34" s="56"/>
      <c r="I34" s="153" t="str">
        <f>"Nog maximaal extra in te leggen in "&amp;J7</f>
        <v>Nog maximaal extra in te leggen in 2020</v>
      </c>
      <c r="J34" s="154"/>
      <c r="K34" s="155"/>
      <c r="L34" s="156"/>
      <c r="M34" s="124">
        <f>M28-M30</f>
        <v>0</v>
      </c>
      <c r="N34" s="56"/>
      <c r="O34" s="56"/>
      <c r="P34" s="56"/>
      <c r="Q34" s="56"/>
      <c r="R34" s="57"/>
      <c r="X34" s="54"/>
      <c r="Y34" s="54"/>
      <c r="Z34" s="54"/>
      <c r="AA34" s="51"/>
      <c r="AB34" s="51"/>
      <c r="AC34" s="51"/>
      <c r="AD34" s="51"/>
    </row>
    <row r="35" spans="1:37" x14ac:dyDescent="0.2">
      <c r="A35" s="55"/>
      <c r="B35" s="56"/>
      <c r="C35" s="56"/>
      <c r="D35" s="56"/>
      <c r="E35" s="56"/>
      <c r="F35" s="56"/>
      <c r="G35" s="56"/>
      <c r="H35" s="56"/>
      <c r="I35" s="56"/>
      <c r="J35" s="133"/>
      <c r="K35" s="133"/>
      <c r="L35" s="133"/>
      <c r="M35" s="133"/>
      <c r="N35" s="133"/>
      <c r="O35" s="133"/>
      <c r="P35" s="133"/>
      <c r="Q35" s="159"/>
      <c r="R35" s="157"/>
      <c r="X35" s="54"/>
      <c r="Y35" s="54"/>
      <c r="Z35" s="54"/>
      <c r="AA35" s="51"/>
      <c r="AB35" s="51"/>
      <c r="AC35" s="51"/>
      <c r="AD35" s="51"/>
    </row>
    <row r="36" spans="1:37" x14ac:dyDescent="0.2">
      <c r="A36" s="55"/>
      <c r="B36" s="56"/>
      <c r="C36" s="56"/>
      <c r="D36" s="56"/>
      <c r="E36" s="56"/>
      <c r="F36" s="133"/>
      <c r="G36" s="133"/>
      <c r="H36" s="133"/>
      <c r="I36" s="158"/>
      <c r="J36" s="134"/>
      <c r="K36" s="159"/>
      <c r="L36" s="159"/>
      <c r="M36" s="159"/>
      <c r="N36" s="159"/>
      <c r="O36" s="159"/>
      <c r="P36" s="159"/>
      <c r="Q36" s="159"/>
      <c r="R36" s="160"/>
      <c r="X36" s="161"/>
      <c r="Y36" s="161"/>
      <c r="Z36" s="161"/>
      <c r="AA36" s="161"/>
      <c r="AB36" s="161"/>
      <c r="AC36" s="161"/>
      <c r="AD36" s="161"/>
      <c r="AE36" s="54"/>
      <c r="AF36" s="54"/>
      <c r="AG36" s="54"/>
      <c r="AH36" s="54"/>
      <c r="AI36" s="54"/>
      <c r="AJ36" s="54"/>
      <c r="AK36" s="54"/>
    </row>
    <row r="37" spans="1:37" x14ac:dyDescent="0.2">
      <c r="A37" s="55"/>
      <c r="B37" s="56"/>
      <c r="C37" s="56"/>
      <c r="D37" s="162"/>
      <c r="E37" s="162"/>
      <c r="F37" s="162"/>
      <c r="G37" s="163" t="s">
        <v>6</v>
      </c>
      <c r="H37" s="159"/>
      <c r="I37" s="164">
        <f>J7</f>
        <v>2020</v>
      </c>
      <c r="J37" s="164">
        <f t="shared" ref="J37:N37" si="2">I37-1</f>
        <v>2019</v>
      </c>
      <c r="K37" s="164">
        <f t="shared" si="2"/>
        <v>2018</v>
      </c>
      <c r="L37" s="164">
        <f t="shared" si="2"/>
        <v>2017</v>
      </c>
      <c r="M37" s="164">
        <f t="shared" si="2"/>
        <v>2016</v>
      </c>
      <c r="N37" s="164">
        <f t="shared" si="2"/>
        <v>2015</v>
      </c>
      <c r="O37" s="164" t="s">
        <v>62</v>
      </c>
      <c r="P37" s="168"/>
      <c r="Q37" s="168"/>
      <c r="R37" s="196"/>
      <c r="X37" s="161"/>
      <c r="Y37" s="161"/>
      <c r="Z37" s="161"/>
      <c r="AA37" s="161"/>
      <c r="AB37" s="161"/>
      <c r="AC37" s="161"/>
      <c r="AD37" s="161"/>
      <c r="AE37" s="54"/>
      <c r="AF37" s="54"/>
      <c r="AG37" s="54"/>
      <c r="AH37" s="54"/>
      <c r="AI37" s="54"/>
      <c r="AJ37" s="54"/>
      <c r="AK37" s="54"/>
    </row>
    <row r="38" spans="1:37" x14ac:dyDescent="0.2">
      <c r="A38" s="55"/>
      <c r="B38" s="56"/>
      <c r="C38" s="56"/>
      <c r="D38" s="165"/>
      <c r="E38" s="165"/>
      <c r="F38" s="165"/>
      <c r="G38" s="166" t="str">
        <f>"Nog ongebruikt begin "&amp;J7</f>
        <v>Nog ongebruikt begin 2020</v>
      </c>
      <c r="H38" s="167"/>
      <c r="I38" s="168">
        <f>M24</f>
        <v>0</v>
      </c>
      <c r="J38" s="167">
        <f>'2019'!I40</f>
        <v>0</v>
      </c>
      <c r="K38" s="167">
        <f>'2019'!J40</f>
        <v>0</v>
      </c>
      <c r="L38" s="167">
        <f>'2019'!K40</f>
        <v>0</v>
      </c>
      <c r="M38" s="167">
        <f>'2019'!L40</f>
        <v>0</v>
      </c>
      <c r="N38" s="167">
        <f>'2019'!M40</f>
        <v>0</v>
      </c>
      <c r="O38" s="167"/>
      <c r="P38" s="167"/>
      <c r="Q38" s="167"/>
      <c r="R38" s="160"/>
      <c r="X38" s="161"/>
      <c r="Y38" s="161"/>
      <c r="Z38" s="161"/>
      <c r="AA38" s="161"/>
      <c r="AB38" s="161"/>
      <c r="AC38" s="161"/>
      <c r="AD38" s="161"/>
      <c r="AE38" s="54"/>
      <c r="AF38" s="54"/>
      <c r="AG38" s="54"/>
      <c r="AH38" s="54"/>
      <c r="AI38" s="54"/>
      <c r="AJ38" s="54"/>
      <c r="AK38" s="54"/>
    </row>
    <row r="39" spans="1:37" x14ac:dyDescent="0.2">
      <c r="A39" s="55"/>
      <c r="B39" s="56"/>
      <c r="C39" s="56"/>
      <c r="D39" s="165"/>
      <c r="E39" s="165"/>
      <c r="F39" s="165"/>
      <c r="G39" s="166" t="str">
        <f>"Gebruikt in "&amp;J7</f>
        <v>Gebruikt in 2020</v>
      </c>
      <c r="H39" s="167"/>
      <c r="I39" s="169">
        <f>M32</f>
        <v>0</v>
      </c>
      <c r="J39" s="169">
        <f>IF(J38&lt;($M31-SUM(K39:$Q39)),J38,($M31-SUM(K39:$Q39)))</f>
        <v>0</v>
      </c>
      <c r="K39" s="169">
        <f>IF(K38&lt;($M31-SUM(L39:$Q39)),K38,($M31-SUM(L39:$Q39)))</f>
        <v>0</v>
      </c>
      <c r="L39" s="169">
        <f>IF(L38&lt;($M31-SUM(M39:$Q39)),L38,($M31-SUM(M39:$Q39)))</f>
        <v>0</v>
      </c>
      <c r="M39" s="169">
        <f>IF(M38&lt;($M31-SUM(N39:$Q39)),M38,($M31-SUM(N39:$Q39)))</f>
        <v>0</v>
      </c>
      <c r="N39" s="169">
        <f>IF(N38&lt;($M31-SUM(O39:$Q39)),N38,($M31-SUM(O39:$Q39)))</f>
        <v>0</v>
      </c>
      <c r="O39" s="168"/>
      <c r="P39" s="168"/>
      <c r="Q39" s="159"/>
      <c r="R39" s="160"/>
      <c r="AE39" s="54"/>
      <c r="AF39" s="54"/>
      <c r="AG39" s="54"/>
      <c r="AH39" s="54"/>
      <c r="AI39" s="54"/>
      <c r="AJ39" s="54"/>
      <c r="AK39" s="54"/>
    </row>
    <row r="40" spans="1:37" x14ac:dyDescent="0.2">
      <c r="A40" s="55"/>
      <c r="B40" s="56"/>
      <c r="C40" s="56"/>
      <c r="D40" s="162"/>
      <c r="E40" s="162"/>
      <c r="F40" s="162"/>
      <c r="G40" s="170" t="s">
        <v>26</v>
      </c>
      <c r="H40" s="167"/>
      <c r="I40" s="195">
        <f t="shared" ref="I40:N40" si="3">I38-I39</f>
        <v>0</v>
      </c>
      <c r="J40" s="195">
        <f t="shared" si="3"/>
        <v>0</v>
      </c>
      <c r="K40" s="195">
        <f t="shared" si="3"/>
        <v>0</v>
      </c>
      <c r="L40" s="195">
        <f t="shared" si="3"/>
        <v>0</v>
      </c>
      <c r="M40" s="195">
        <f t="shared" si="3"/>
        <v>0</v>
      </c>
      <c r="N40" s="195">
        <f t="shared" si="3"/>
        <v>0</v>
      </c>
      <c r="O40" s="195"/>
      <c r="P40" s="195"/>
      <c r="Q40" s="159"/>
      <c r="R40" s="160"/>
      <c r="X40" s="161"/>
      <c r="Y40" s="161"/>
      <c r="Z40" s="161"/>
      <c r="AA40" s="161"/>
      <c r="AB40" s="161"/>
      <c r="AC40" s="161"/>
      <c r="AD40" s="161"/>
      <c r="AE40" s="54"/>
      <c r="AF40" s="54"/>
      <c r="AG40" s="54"/>
      <c r="AH40" s="54"/>
      <c r="AI40" s="54"/>
      <c r="AJ40" s="54"/>
      <c r="AK40" s="54"/>
    </row>
    <row r="41" spans="1:37" x14ac:dyDescent="0.2">
      <c r="A41" s="55"/>
      <c r="B41" s="56"/>
      <c r="C41" s="56"/>
      <c r="D41" s="159"/>
      <c r="E41" s="159"/>
      <c r="F41" s="159"/>
      <c r="G41" s="168"/>
      <c r="H41" s="167"/>
      <c r="I41" s="182"/>
      <c r="J41" s="159"/>
      <c r="K41" s="159"/>
      <c r="L41" s="159"/>
      <c r="M41" s="159"/>
      <c r="N41" s="159"/>
      <c r="O41" s="159"/>
      <c r="P41" s="159"/>
      <c r="Q41" s="159"/>
      <c r="R41" s="160"/>
      <c r="X41" s="161"/>
      <c r="Y41" s="161"/>
      <c r="Z41" s="161"/>
      <c r="AA41" s="161"/>
      <c r="AB41" s="161"/>
      <c r="AC41" s="161"/>
      <c r="AD41" s="161"/>
      <c r="AE41" s="54"/>
      <c r="AF41" s="54"/>
      <c r="AG41" s="54"/>
      <c r="AH41" s="54"/>
      <c r="AI41" s="54"/>
      <c r="AJ41" s="54"/>
      <c r="AK41" s="54"/>
    </row>
    <row r="42" spans="1:37" x14ac:dyDescent="0.2">
      <c r="A42" s="55"/>
      <c r="B42" s="56"/>
      <c r="C42" s="56"/>
      <c r="D42" s="162"/>
      <c r="E42" s="162"/>
      <c r="F42" s="162"/>
      <c r="G42" s="173" t="s">
        <v>24</v>
      </c>
      <c r="H42" s="173"/>
      <c r="I42" s="159"/>
      <c r="J42" s="159"/>
      <c r="K42" s="159"/>
      <c r="L42" s="159"/>
      <c r="M42" s="159"/>
      <c r="N42" s="159"/>
      <c r="O42" s="159"/>
      <c r="P42" s="159"/>
      <c r="Q42" s="159"/>
      <c r="R42" s="160"/>
      <c r="X42" s="161"/>
      <c r="Y42" s="161"/>
      <c r="Z42" s="161"/>
      <c r="AA42" s="161"/>
      <c r="AB42" s="161"/>
      <c r="AC42" s="161"/>
      <c r="AD42" s="161"/>
      <c r="AE42" s="54"/>
      <c r="AF42" s="54"/>
      <c r="AG42" s="54"/>
      <c r="AH42" s="54"/>
      <c r="AI42" s="54"/>
      <c r="AJ42" s="54"/>
      <c r="AK42" s="54"/>
    </row>
    <row r="43" spans="1:37" x14ac:dyDescent="0.2">
      <c r="A43" s="55"/>
      <c r="B43" s="56"/>
      <c r="C43" s="56"/>
      <c r="D43" s="165"/>
      <c r="E43" s="165"/>
      <c r="F43" s="165"/>
      <c r="G43" s="174" t="str">
        <f>"Stand FOR begin "&amp;(J7-1)</f>
        <v>Stand FOR begin 2019</v>
      </c>
      <c r="H43" s="174"/>
      <c r="I43" s="175">
        <f>'2019'!I47</f>
        <v>0</v>
      </c>
      <c r="J43" s="159"/>
      <c r="K43" s="159"/>
      <c r="L43" s="159"/>
      <c r="M43" s="159"/>
      <c r="N43" s="159"/>
      <c r="O43" s="159"/>
      <c r="P43" s="159"/>
      <c r="Q43" s="159"/>
      <c r="R43" s="57"/>
      <c r="X43" s="161"/>
      <c r="Y43" s="161"/>
      <c r="Z43" s="161"/>
      <c r="AA43" s="161"/>
      <c r="AB43" s="161"/>
      <c r="AC43" s="161"/>
      <c r="AD43" s="161"/>
      <c r="AE43" s="54"/>
      <c r="AF43" s="54"/>
      <c r="AG43" s="54"/>
      <c r="AH43" s="54"/>
      <c r="AI43" s="54"/>
      <c r="AJ43" s="54"/>
      <c r="AK43" s="54"/>
    </row>
    <row r="44" spans="1:37" x14ac:dyDescent="0.2">
      <c r="A44" s="55"/>
      <c r="B44" s="56"/>
      <c r="C44" s="56"/>
      <c r="D44" s="165"/>
      <c r="E44" s="165"/>
      <c r="F44" s="165"/>
      <c r="G44" s="174" t="str">
        <f>L18</f>
        <v>Toename FOR in 2019</v>
      </c>
      <c r="H44" s="174"/>
      <c r="I44" s="175">
        <f>M18</f>
        <v>0</v>
      </c>
      <c r="J44" s="159"/>
      <c r="K44" s="159"/>
      <c r="L44" s="159"/>
      <c r="M44" s="159"/>
      <c r="N44" s="159"/>
      <c r="O44" s="159"/>
      <c r="P44" s="159"/>
      <c r="Q44" s="159"/>
      <c r="R44" s="57"/>
      <c r="X44" s="161"/>
      <c r="Y44" s="161"/>
      <c r="Z44" s="161"/>
      <c r="AA44" s="161"/>
      <c r="AB44" s="161"/>
      <c r="AC44" s="161"/>
      <c r="AD44" s="161"/>
      <c r="AE44" s="54"/>
      <c r="AF44" s="54"/>
      <c r="AG44" s="54"/>
      <c r="AH44" s="54"/>
      <c r="AI44" s="54"/>
      <c r="AJ44" s="54"/>
      <c r="AK44" s="54"/>
    </row>
    <row r="45" spans="1:37" x14ac:dyDescent="0.2">
      <c r="A45" s="55"/>
      <c r="B45" s="56"/>
      <c r="C45" s="56"/>
      <c r="D45" s="165"/>
      <c r="E45" s="165"/>
      <c r="F45" s="165"/>
      <c r="G45" s="174" t="str">
        <f>L19</f>
        <v>Afname FOR in 2019</v>
      </c>
      <c r="H45" s="174"/>
      <c r="I45" s="175">
        <f>M19</f>
        <v>0</v>
      </c>
      <c r="J45" s="159"/>
      <c r="K45" s="159"/>
      <c r="L45" s="159"/>
      <c r="M45" s="159"/>
      <c r="N45" s="159"/>
      <c r="O45" s="159"/>
      <c r="P45" s="159"/>
      <c r="Q45" s="159"/>
      <c r="R45" s="57"/>
      <c r="X45" s="161"/>
      <c r="Y45" s="161"/>
      <c r="Z45" s="161"/>
      <c r="AA45" s="161"/>
      <c r="AB45" s="161"/>
      <c r="AC45" s="161"/>
      <c r="AD45" s="161"/>
      <c r="AE45" s="54"/>
      <c r="AF45" s="54"/>
      <c r="AG45" s="54"/>
      <c r="AH45" s="54"/>
      <c r="AI45" s="54"/>
      <c r="AJ45" s="54"/>
      <c r="AK45" s="54"/>
    </row>
    <row r="46" spans="1:37" x14ac:dyDescent="0.2">
      <c r="A46" s="55"/>
      <c r="B46" s="56"/>
      <c r="C46" s="56"/>
      <c r="D46" s="165"/>
      <c r="E46" s="165"/>
      <c r="F46" s="165"/>
      <c r="G46" s="174" t="str">
        <f>"Bedrag FOR omgezet naar lijfrente in "&amp;(J7-1)</f>
        <v>Bedrag FOR omgezet naar lijfrente in 2019</v>
      </c>
      <c r="H46" s="174"/>
      <c r="I46" s="176">
        <f>'2019'!M20</f>
        <v>0</v>
      </c>
      <c r="J46" s="159"/>
      <c r="K46" s="159"/>
      <c r="L46" s="159"/>
      <c r="M46" s="159"/>
      <c r="N46" s="159"/>
      <c r="O46" s="159"/>
      <c r="P46" s="159"/>
      <c r="Q46" s="159"/>
      <c r="R46" s="57"/>
      <c r="X46" s="161"/>
      <c r="Y46" s="161"/>
      <c r="Z46" s="161"/>
      <c r="AA46" s="161"/>
      <c r="AB46" s="161"/>
      <c r="AC46" s="161"/>
      <c r="AD46" s="161"/>
      <c r="AE46" s="54"/>
      <c r="AF46" s="54"/>
      <c r="AG46" s="54"/>
      <c r="AH46" s="54"/>
      <c r="AI46" s="54"/>
      <c r="AJ46" s="54"/>
      <c r="AK46" s="54"/>
    </row>
    <row r="47" spans="1:37" x14ac:dyDescent="0.2">
      <c r="A47" s="55"/>
      <c r="B47" s="56"/>
      <c r="C47" s="56"/>
      <c r="D47" s="162"/>
      <c r="E47" s="162"/>
      <c r="F47" s="162"/>
      <c r="G47" s="177" t="str">
        <f>"Stand FOR eind "&amp;(J7-1)</f>
        <v>Stand FOR eind 2019</v>
      </c>
      <c r="H47" s="177"/>
      <c r="I47" s="178">
        <f>SUM(I43:I44)-I45-I46</f>
        <v>0</v>
      </c>
      <c r="J47" s="159"/>
      <c r="K47" s="159"/>
      <c r="L47" s="159"/>
      <c r="M47" s="159"/>
      <c r="N47" s="159"/>
      <c r="O47" s="159"/>
      <c r="P47" s="159"/>
      <c r="Q47" s="159"/>
      <c r="R47" s="57"/>
      <c r="X47" s="161"/>
      <c r="Y47" s="161"/>
      <c r="Z47" s="161"/>
      <c r="AA47" s="161"/>
      <c r="AB47" s="161"/>
      <c r="AC47" s="161"/>
      <c r="AD47" s="161"/>
      <c r="AE47" s="54"/>
      <c r="AF47" s="54"/>
      <c r="AG47" s="54"/>
      <c r="AH47" s="54"/>
      <c r="AI47" s="54"/>
      <c r="AJ47" s="54"/>
      <c r="AK47" s="54"/>
    </row>
    <row r="48" spans="1:37" x14ac:dyDescent="0.2">
      <c r="A48" s="55"/>
      <c r="B48" s="56"/>
      <c r="C48" s="56"/>
      <c r="D48" s="159"/>
      <c r="E48" s="159"/>
      <c r="F48" s="159"/>
      <c r="G48" s="159"/>
      <c r="H48" s="159"/>
      <c r="I48" s="159"/>
      <c r="J48" s="159"/>
      <c r="K48" s="159"/>
      <c r="L48" s="159"/>
      <c r="M48" s="159"/>
      <c r="N48" s="159"/>
      <c r="O48" s="159"/>
      <c r="P48" s="159"/>
      <c r="Q48" s="159"/>
      <c r="R48" s="57"/>
      <c r="X48" s="161"/>
      <c r="Y48" s="161"/>
      <c r="Z48" s="161"/>
      <c r="AA48" s="161"/>
      <c r="AB48" s="161"/>
      <c r="AC48" s="161"/>
      <c r="AD48" s="161"/>
      <c r="AE48" s="54"/>
      <c r="AF48" s="54"/>
      <c r="AG48" s="54"/>
      <c r="AH48" s="54"/>
      <c r="AI48" s="54"/>
      <c r="AJ48" s="54"/>
      <c r="AK48" s="54"/>
    </row>
    <row r="49" spans="1:37" x14ac:dyDescent="0.2">
      <c r="A49" s="55"/>
      <c r="B49" s="56"/>
      <c r="C49" s="56"/>
      <c r="D49" s="56"/>
      <c r="E49" s="56"/>
      <c r="F49" s="56"/>
      <c r="G49" s="56"/>
      <c r="H49" s="56"/>
      <c r="I49" s="56"/>
      <c r="J49" s="56"/>
      <c r="K49" s="56"/>
      <c r="L49" s="56"/>
      <c r="M49" s="56"/>
      <c r="N49" s="56"/>
      <c r="O49" s="56"/>
      <c r="P49" s="56"/>
      <c r="Q49" s="56"/>
      <c r="R49" s="57"/>
      <c r="X49" s="161"/>
      <c r="Y49" s="161"/>
      <c r="Z49" s="161"/>
      <c r="AA49" s="161"/>
      <c r="AB49" s="161"/>
      <c r="AC49" s="161"/>
      <c r="AD49" s="161"/>
      <c r="AE49" s="54"/>
      <c r="AF49" s="54"/>
      <c r="AG49" s="54"/>
      <c r="AH49" s="54"/>
      <c r="AI49" s="54"/>
      <c r="AJ49" s="54"/>
      <c r="AK49" s="54"/>
    </row>
    <row r="50" spans="1:37" x14ac:dyDescent="0.2">
      <c r="A50" s="55"/>
      <c r="B50" s="56"/>
      <c r="C50" s="56"/>
      <c r="D50" s="134"/>
      <c r="E50" s="179" t="s">
        <v>32</v>
      </c>
      <c r="F50" s="134"/>
      <c r="G50" s="180"/>
      <c r="H50" s="134"/>
      <c r="I50" s="159"/>
      <c r="J50" s="159"/>
      <c r="K50" s="159"/>
      <c r="L50" s="159"/>
      <c r="M50" s="159"/>
      <c r="N50" s="159"/>
      <c r="O50" s="159"/>
      <c r="P50" s="159"/>
      <c r="Q50" s="56"/>
      <c r="R50" s="57"/>
      <c r="X50" s="161"/>
      <c r="Y50" s="161"/>
      <c r="Z50" s="161"/>
      <c r="AA50" s="161"/>
      <c r="AB50" s="161"/>
      <c r="AC50" s="161"/>
      <c r="AD50" s="161"/>
      <c r="AE50" s="54"/>
      <c r="AF50" s="54"/>
      <c r="AG50" s="54"/>
      <c r="AH50" s="54"/>
      <c r="AI50" s="54"/>
      <c r="AJ50" s="54"/>
      <c r="AK50" s="54"/>
    </row>
    <row r="51" spans="1:37" x14ac:dyDescent="0.2">
      <c r="A51" s="55"/>
      <c r="B51" s="56"/>
      <c r="C51" s="56"/>
      <c r="D51" s="181"/>
      <c r="E51" s="182" t="s">
        <v>71</v>
      </c>
      <c r="F51" s="183"/>
      <c r="G51" s="183"/>
      <c r="H51" s="183"/>
      <c r="I51" s="183"/>
      <c r="J51" s="183"/>
      <c r="K51" s="183"/>
      <c r="L51" s="183"/>
      <c r="M51" s="183"/>
      <c r="N51" s="183"/>
      <c r="O51" s="183"/>
      <c r="P51" s="183"/>
      <c r="Q51" s="56"/>
      <c r="R51" s="57"/>
      <c r="X51" s="161"/>
      <c r="Y51" s="161"/>
      <c r="Z51" s="161"/>
      <c r="AA51" s="161"/>
      <c r="AB51" s="161"/>
      <c r="AC51" s="161"/>
      <c r="AD51" s="161"/>
      <c r="AE51" s="54"/>
      <c r="AF51" s="54"/>
      <c r="AG51" s="54"/>
      <c r="AH51" s="54"/>
      <c r="AI51" s="54"/>
      <c r="AJ51" s="54"/>
      <c r="AK51" s="54"/>
    </row>
    <row r="52" spans="1:37" ht="18.75" customHeight="1" x14ac:dyDescent="0.2">
      <c r="A52" s="55"/>
      <c r="B52" s="56"/>
      <c r="C52" s="56"/>
      <c r="D52" s="181"/>
      <c r="E52" s="182" t="s">
        <v>72</v>
      </c>
      <c r="F52" s="183"/>
      <c r="G52" s="183"/>
      <c r="H52" s="183"/>
      <c r="I52" s="183"/>
      <c r="J52" s="183"/>
      <c r="K52" s="183"/>
      <c r="L52" s="183"/>
      <c r="M52" s="183"/>
      <c r="N52" s="183"/>
      <c r="O52" s="183"/>
      <c r="P52" s="183"/>
      <c r="Q52" s="56"/>
      <c r="R52" s="57"/>
      <c r="X52" s="161"/>
      <c r="Y52" s="161"/>
      <c r="Z52" s="161"/>
      <c r="AA52" s="161"/>
      <c r="AB52" s="161"/>
      <c r="AC52" s="161"/>
      <c r="AD52" s="161"/>
      <c r="AE52" s="54"/>
      <c r="AF52" s="54"/>
      <c r="AG52" s="54"/>
      <c r="AH52" s="54"/>
      <c r="AI52" s="54"/>
      <c r="AJ52" s="54"/>
      <c r="AK52" s="54"/>
    </row>
    <row r="53" spans="1:37" x14ac:dyDescent="0.2">
      <c r="A53" s="55"/>
      <c r="B53" s="56"/>
      <c r="C53" s="56"/>
      <c r="D53" s="181"/>
      <c r="E53" s="182" t="s">
        <v>73</v>
      </c>
      <c r="F53" s="183"/>
      <c r="G53" s="183"/>
      <c r="H53" s="183"/>
      <c r="I53" s="183"/>
      <c r="J53" s="183"/>
      <c r="K53" s="183"/>
      <c r="L53" s="183"/>
      <c r="M53" s="183"/>
      <c r="N53" s="183"/>
      <c r="O53" s="183"/>
      <c r="P53" s="183"/>
      <c r="Q53" s="56"/>
      <c r="R53" s="57"/>
      <c r="X53" s="161"/>
      <c r="Y53" s="161"/>
      <c r="Z53" s="161"/>
      <c r="AA53" s="161"/>
      <c r="AB53" s="161"/>
      <c r="AC53" s="161"/>
      <c r="AD53" s="161"/>
      <c r="AE53" s="54"/>
      <c r="AF53" s="54"/>
      <c r="AG53" s="54"/>
      <c r="AH53" s="54"/>
      <c r="AI53" s="54"/>
      <c r="AJ53" s="54"/>
      <c r="AK53" s="54"/>
    </row>
    <row r="54" spans="1:37" x14ac:dyDescent="0.2">
      <c r="A54" s="55"/>
      <c r="B54" s="56"/>
      <c r="C54" s="56"/>
      <c r="D54" s="181"/>
      <c r="E54" s="182" t="s">
        <v>74</v>
      </c>
      <c r="F54" s="182"/>
      <c r="G54" s="182"/>
      <c r="H54" s="182"/>
      <c r="I54" s="182"/>
      <c r="J54" s="182"/>
      <c r="K54" s="182"/>
      <c r="L54" s="182"/>
      <c r="M54" s="182"/>
      <c r="N54" s="182"/>
      <c r="O54" s="182"/>
      <c r="P54" s="182"/>
      <c r="Q54" s="56"/>
      <c r="R54" s="57"/>
      <c r="X54" s="161"/>
      <c r="Y54" s="161"/>
      <c r="Z54" s="161"/>
      <c r="AA54" s="161"/>
      <c r="AB54" s="161"/>
      <c r="AC54" s="161"/>
      <c r="AD54" s="161"/>
      <c r="AE54" s="54"/>
      <c r="AF54" s="54"/>
      <c r="AG54" s="54"/>
      <c r="AH54" s="54"/>
      <c r="AI54" s="54"/>
      <c r="AJ54" s="54"/>
      <c r="AK54" s="54"/>
    </row>
    <row r="55" spans="1:37" x14ac:dyDescent="0.2">
      <c r="A55" s="55"/>
      <c r="B55" s="56"/>
      <c r="C55" s="56"/>
      <c r="D55" s="181"/>
      <c r="E55" s="182"/>
      <c r="F55" s="182"/>
      <c r="G55" s="182"/>
      <c r="H55" s="182"/>
      <c r="I55" s="182"/>
      <c r="J55" s="182"/>
      <c r="K55" s="182"/>
      <c r="L55" s="182"/>
      <c r="M55" s="182"/>
      <c r="N55" s="182"/>
      <c r="O55" s="182"/>
      <c r="P55" s="182"/>
      <c r="Q55" s="56"/>
      <c r="R55" s="57"/>
      <c r="X55" s="161"/>
    </row>
    <row r="56" spans="1:37" ht="19" thickBot="1" x14ac:dyDescent="0.25">
      <c r="A56" s="184"/>
      <c r="B56" s="185"/>
      <c r="C56" s="185"/>
      <c r="D56" s="186"/>
      <c r="E56" s="187"/>
      <c r="F56" s="187"/>
      <c r="G56" s="187"/>
      <c r="H56" s="187"/>
      <c r="I56" s="187"/>
      <c r="J56" s="187"/>
      <c r="K56" s="187"/>
      <c r="L56" s="187"/>
      <c r="M56" s="187"/>
      <c r="N56" s="187"/>
      <c r="O56" s="187"/>
      <c r="P56" s="187"/>
      <c r="Q56" s="185"/>
      <c r="R56" s="188"/>
      <c r="X56" s="161"/>
    </row>
    <row r="59" spans="1:37" x14ac:dyDescent="0.2">
      <c r="A59" s="54"/>
      <c r="B59" s="54"/>
      <c r="C59" s="54"/>
      <c r="D59" s="189"/>
      <c r="E59" s="54"/>
      <c r="F59" s="54"/>
      <c r="G59" s="54"/>
      <c r="H59" s="54"/>
      <c r="I59" s="54"/>
      <c r="J59" s="54"/>
      <c r="K59" s="54"/>
      <c r="L59" s="54"/>
      <c r="M59" s="54"/>
      <c r="N59" s="54"/>
      <c r="O59" s="54"/>
      <c r="P59" s="54"/>
      <c r="Q59" s="54"/>
      <c r="R59" s="54"/>
    </row>
    <row r="60" spans="1:37" x14ac:dyDescent="0.2">
      <c r="A60" s="54"/>
      <c r="B60" s="54"/>
      <c r="C60" s="54"/>
      <c r="D60" s="54"/>
      <c r="E60" s="54"/>
      <c r="F60" s="54"/>
      <c r="G60" s="54"/>
      <c r="H60" s="54"/>
      <c r="I60" s="54"/>
      <c r="J60" s="54"/>
      <c r="K60" s="54"/>
      <c r="L60" s="54"/>
      <c r="M60" s="54"/>
      <c r="N60" s="54"/>
      <c r="O60" s="54"/>
      <c r="P60" s="54"/>
      <c r="Q60" s="54"/>
      <c r="R60" s="54"/>
    </row>
    <row r="61" spans="1:37" x14ac:dyDescent="0.2">
      <c r="A61" s="54"/>
      <c r="B61" s="54"/>
      <c r="C61" s="54"/>
      <c r="D61" s="54"/>
      <c r="E61" s="54"/>
      <c r="F61" s="54"/>
      <c r="G61" s="54"/>
      <c r="H61" s="54"/>
      <c r="I61" s="54"/>
      <c r="J61" s="54"/>
      <c r="K61" s="54"/>
      <c r="L61" s="54"/>
      <c r="M61" s="54"/>
      <c r="N61" s="54"/>
      <c r="O61" s="54"/>
      <c r="P61" s="54"/>
      <c r="Q61" s="54"/>
      <c r="R61" s="54"/>
    </row>
    <row r="62" spans="1:37" x14ac:dyDescent="0.2">
      <c r="A62" s="54"/>
      <c r="B62" s="54"/>
      <c r="C62" s="54"/>
      <c r="D62" s="54"/>
      <c r="E62" s="54"/>
      <c r="F62" s="54"/>
      <c r="G62" s="54"/>
      <c r="H62" s="54"/>
      <c r="I62" s="54"/>
      <c r="J62" s="54"/>
      <c r="K62" s="54"/>
      <c r="L62" s="54"/>
      <c r="M62" s="54"/>
      <c r="N62" s="54"/>
      <c r="O62" s="54"/>
      <c r="P62" s="54"/>
      <c r="Q62" s="54"/>
      <c r="R62" s="54"/>
    </row>
    <row r="63" spans="1:37" x14ac:dyDescent="0.2">
      <c r="A63" s="54"/>
      <c r="B63" s="54"/>
      <c r="C63" s="54"/>
      <c r="D63" s="54"/>
      <c r="E63" s="54"/>
      <c r="F63" s="54"/>
      <c r="G63" s="54"/>
      <c r="H63" s="54"/>
      <c r="I63" s="54"/>
      <c r="J63" s="54"/>
      <c r="K63" s="54"/>
      <c r="L63" s="54"/>
      <c r="M63" s="54"/>
      <c r="N63" s="54"/>
      <c r="O63" s="54"/>
      <c r="P63" s="54"/>
      <c r="Q63" s="54"/>
      <c r="R63" s="54"/>
    </row>
    <row r="64" spans="1:37" ht="18.75" customHeight="1" x14ac:dyDescent="0.2">
      <c r="A64" s="54"/>
      <c r="B64" s="54"/>
      <c r="C64" s="54"/>
      <c r="D64" s="54"/>
      <c r="E64" s="54"/>
      <c r="F64" s="54"/>
      <c r="G64" s="54"/>
      <c r="H64" s="54"/>
      <c r="I64" s="54"/>
      <c r="J64" s="54"/>
      <c r="K64" s="54"/>
      <c r="L64" s="54"/>
      <c r="M64" s="54"/>
      <c r="N64" s="54"/>
      <c r="O64" s="54"/>
      <c r="P64" s="54"/>
      <c r="Q64" s="54"/>
      <c r="R64" s="54"/>
    </row>
    <row r="65" spans="1:23" x14ac:dyDescent="0.2">
      <c r="A65" s="54"/>
      <c r="B65" s="54"/>
      <c r="C65" s="54"/>
      <c r="D65" s="54"/>
      <c r="E65" s="54"/>
      <c r="F65" s="54"/>
      <c r="G65" s="54"/>
      <c r="H65" s="54"/>
      <c r="I65" s="54"/>
      <c r="J65" s="54"/>
      <c r="K65" s="54"/>
      <c r="L65" s="54"/>
      <c r="M65" s="54"/>
      <c r="N65" s="54"/>
      <c r="O65" s="54"/>
      <c r="P65" s="54"/>
      <c r="Q65" s="54"/>
      <c r="R65" s="54"/>
    </row>
    <row r="66" spans="1:23" ht="18.75" customHeight="1" x14ac:dyDescent="0.2">
      <c r="A66" s="54"/>
      <c r="B66" s="54"/>
      <c r="C66" s="54"/>
      <c r="D66" s="54"/>
      <c r="E66" s="54"/>
      <c r="F66" s="54"/>
      <c r="G66" s="54"/>
      <c r="H66" s="54"/>
      <c r="I66" s="54"/>
      <c r="J66" s="54"/>
      <c r="K66" s="54"/>
      <c r="L66" s="54"/>
      <c r="M66" s="54"/>
      <c r="N66" s="54"/>
      <c r="O66" s="54"/>
      <c r="P66" s="54"/>
      <c r="Q66" s="54"/>
      <c r="R66" s="54"/>
    </row>
    <row r="67" spans="1:23" x14ac:dyDescent="0.2">
      <c r="A67" s="54"/>
      <c r="B67" s="54"/>
      <c r="C67" s="54"/>
      <c r="D67" s="54"/>
      <c r="E67" s="54"/>
      <c r="F67" s="54"/>
      <c r="G67" s="54"/>
      <c r="H67" s="54"/>
      <c r="I67" s="54"/>
      <c r="J67" s="54"/>
      <c r="K67" s="54"/>
      <c r="L67" s="54"/>
      <c r="M67" s="54"/>
      <c r="N67" s="54"/>
      <c r="O67" s="54"/>
      <c r="P67" s="54"/>
      <c r="Q67" s="54"/>
      <c r="R67" s="54"/>
    </row>
    <row r="68" spans="1:23" x14ac:dyDescent="0.2">
      <c r="A68" s="54"/>
      <c r="B68" s="54"/>
      <c r="C68" s="54"/>
      <c r="D68" s="54"/>
      <c r="E68" s="54"/>
      <c r="F68" s="54"/>
      <c r="G68" s="54"/>
      <c r="H68" s="54"/>
      <c r="I68" s="54"/>
      <c r="J68" s="54"/>
      <c r="K68" s="54"/>
      <c r="L68" s="54"/>
      <c r="M68" s="54"/>
      <c r="N68" s="54"/>
      <c r="O68" s="54"/>
      <c r="P68" s="54"/>
      <c r="Q68" s="54"/>
      <c r="R68" s="54"/>
    </row>
    <row r="69" spans="1:23" x14ac:dyDescent="0.2">
      <c r="A69" s="54"/>
      <c r="B69" s="54"/>
      <c r="C69" s="54"/>
      <c r="D69" s="54"/>
      <c r="E69" s="54"/>
      <c r="F69" s="54"/>
      <c r="G69" s="54"/>
      <c r="H69" s="54"/>
      <c r="I69" s="54"/>
      <c r="J69" s="54"/>
      <c r="K69" s="54"/>
      <c r="L69" s="54"/>
      <c r="M69" s="54"/>
      <c r="N69" s="54"/>
      <c r="O69" s="54"/>
      <c r="P69" s="54"/>
      <c r="Q69" s="54"/>
      <c r="R69" s="54"/>
    </row>
    <row r="70" spans="1:23" x14ac:dyDescent="0.2">
      <c r="A70" s="54"/>
      <c r="B70" s="54"/>
      <c r="C70" s="54"/>
      <c r="D70" s="54"/>
      <c r="E70" s="54"/>
      <c r="F70" s="54"/>
      <c r="G70" s="54"/>
      <c r="H70" s="54"/>
      <c r="I70" s="54"/>
      <c r="J70" s="54"/>
      <c r="K70" s="54"/>
      <c r="L70" s="54"/>
      <c r="M70" s="54"/>
      <c r="N70" s="54"/>
      <c r="O70" s="54"/>
      <c r="P70" s="54"/>
      <c r="Q70" s="54"/>
      <c r="R70" s="54"/>
    </row>
    <row r="71" spans="1:23" x14ac:dyDescent="0.2">
      <c r="A71" s="54"/>
      <c r="B71" s="54"/>
      <c r="C71" s="54"/>
      <c r="D71" s="54"/>
      <c r="E71" s="54"/>
      <c r="F71" s="54"/>
      <c r="G71" s="54"/>
      <c r="H71" s="54"/>
      <c r="I71" s="54"/>
      <c r="J71" s="54"/>
      <c r="K71" s="54"/>
      <c r="L71" s="54"/>
      <c r="M71" s="54"/>
      <c r="N71" s="54"/>
      <c r="O71" s="54"/>
      <c r="P71" s="54"/>
      <c r="Q71" s="54"/>
      <c r="R71" s="54"/>
    </row>
    <row r="72" spans="1:23" x14ac:dyDescent="0.2">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2">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2">
      <c r="S74" s="54"/>
      <c r="T74" s="54"/>
      <c r="U74" s="54"/>
      <c r="V74" s="54"/>
      <c r="W74" s="54"/>
    </row>
    <row r="75" spans="1:23" x14ac:dyDescent="0.2">
      <c r="S75" s="54"/>
      <c r="T75" s="54"/>
      <c r="U75" s="54"/>
      <c r="V75" s="54"/>
      <c r="W75" s="54"/>
    </row>
    <row r="76" spans="1:23" x14ac:dyDescent="0.2">
      <c r="S76" s="54"/>
      <c r="T76" s="54"/>
      <c r="U76" s="54"/>
      <c r="V76" s="54"/>
      <c r="W76" s="54"/>
    </row>
    <row r="77" spans="1:23" x14ac:dyDescent="0.2">
      <c r="S77" s="54"/>
      <c r="T77" s="54"/>
      <c r="U77" s="54"/>
      <c r="V77" s="54"/>
      <c r="W77" s="54"/>
    </row>
    <row r="78" spans="1:23" x14ac:dyDescent="0.2">
      <c r="S78" s="54"/>
      <c r="T78" s="54"/>
      <c r="U78" s="54"/>
      <c r="V78" s="54"/>
      <c r="W78" s="54"/>
    </row>
    <row r="79" spans="1:23" x14ac:dyDescent="0.2">
      <c r="S79" s="54"/>
      <c r="T79" s="54"/>
      <c r="U79" s="54"/>
      <c r="V79" s="54"/>
      <c r="W79" s="54"/>
    </row>
    <row r="80" spans="1:23" x14ac:dyDescent="0.2">
      <c r="S80" s="54"/>
      <c r="T80" s="54"/>
      <c r="U80" s="54"/>
      <c r="V80" s="54"/>
      <c r="W80" s="54"/>
    </row>
    <row r="81" spans="5:23" x14ac:dyDescent="0.2">
      <c r="E81" s="51" t="e">
        <f>IF(#REF!=X15,1,0)</f>
        <v>#REF!</v>
      </c>
      <c r="S81" s="54"/>
      <c r="T81" s="54"/>
      <c r="U81" s="54"/>
      <c r="V81" s="54"/>
      <c r="W81" s="54"/>
    </row>
    <row r="82" spans="5:23" x14ac:dyDescent="0.2">
      <c r="S82" s="54"/>
      <c r="T82" s="54"/>
      <c r="U82" s="54"/>
      <c r="V82" s="54"/>
      <c r="W82" s="54"/>
    </row>
    <row r="83" spans="5:23" x14ac:dyDescent="0.2">
      <c r="S83" s="54"/>
      <c r="T83" s="54"/>
      <c r="U83" s="54"/>
      <c r="V83" s="54"/>
      <c r="W83" s="54"/>
    </row>
    <row r="84" spans="5:23" x14ac:dyDescent="0.2">
      <c r="S84" s="54"/>
      <c r="T84" s="54"/>
      <c r="U84" s="54"/>
      <c r="V84" s="54"/>
      <c r="W84" s="54"/>
    </row>
    <row r="85" spans="5:23" x14ac:dyDescent="0.2">
      <c r="S85" s="54"/>
      <c r="T85" s="54"/>
      <c r="U85" s="54"/>
      <c r="V85" s="54"/>
      <c r="W85" s="54"/>
    </row>
    <row r="86" spans="5:23" x14ac:dyDescent="0.2">
      <c r="S86" s="54"/>
      <c r="T86" s="54"/>
      <c r="U86" s="54"/>
      <c r="V86" s="54"/>
      <c r="W86" s="54"/>
    </row>
    <row r="113" spans="19:19" x14ac:dyDescent="0.2">
      <c r="S113" s="51">
        <f>SUM(H40:O40)</f>
        <v>0</v>
      </c>
    </row>
  </sheetData>
  <sheetProtection algorithmName="SHA-512" hashValue="0XkBZzcuecPQjnh0fy0Pyu1fBzQGtAZO7ZMmEXNVw+RD60B+XVYHYv24Kz8e6IOjy1ILw1QQh3tlfkX1ptD0rw==" saltValue="PyQdjCYAXdGTZCW52xZc8Q==" spinCount="100000" sheet="1" objects="1" scenarios="1"/>
  <mergeCells count="8">
    <mergeCell ref="P24:Q24"/>
    <mergeCell ref="AD4:AD5"/>
    <mergeCell ref="X3:X5"/>
    <mergeCell ref="Y3:Y5"/>
    <mergeCell ref="Z3:Z5"/>
    <mergeCell ref="AA4:AA5"/>
    <mergeCell ref="AB4:AB5"/>
    <mergeCell ref="AC4:AC5"/>
  </mergeCells>
  <phoneticPr fontId="7" type="noConversion"/>
  <dataValidations disablePrompts="1" count="7">
    <dataValidation type="whole" operator="greaterThanOrEqual" allowBlank="1" showInputMessage="1" showErrorMessage="1" sqref="D14 D20 J18 M18" xr:uid="{00000000-0002-0000-0200-000001000000}">
      <formula1>0</formula1>
    </dataValidation>
    <dataValidation type="whole" allowBlank="1" showInputMessage="1" showErrorMessage="1" error="Let op, de afname in je FOR moet een positief bedrag zijn en mag niet hoger zijn dan het bedrag in cel G37, namelijk de waarde van je FOR aan het begin van het jaar. " prompt="voer in als een positief getal" sqref="D15" xr:uid="{4CDB7570-F60C-4F4F-A09B-7C776E3DF053}">
      <formula1>0</formula1>
      <formula2>#REF!</formula2>
    </dataValidation>
    <dataValidation type="whole" allowBlank="1" showInputMessage="1" showErrorMessage="1" error="Let op, de afname in je FOR moet een positief bedrag zijn en mag niet hoger zijn dan het bedrag in cel H19, namelijk de waarde van je FOR aan het begin van het jaar. " prompt="voer in als een positief getal" sqref="D16" xr:uid="{C839176E-8ABA-4108-99D7-210D058C6528}">
      <formula1>0</formula1>
      <formula2>#REF!</formula2>
    </dataValidation>
    <dataValidation type="list" allowBlank="1" showInputMessage="1" showErrorMessage="1" sqref="M16" xr:uid="{00A32E0B-CB6D-4B89-A6A8-C97127A4E923}">
      <formula1>$Y$13:$Y$14</formula1>
    </dataValidation>
    <dataValidation type="whole" allowBlank="1" showInputMessage="1" showErrorMessage="1" error="Let op, de afname in je FOR moet een positief bedrag zijn en mag niet hoger zijn dan het bedrag in cel I47, namelijk de waarde van je FOR aan het begin van het jaar. " prompt="voer in als een positief getal" sqref="M20" xr:uid="{8D87A962-0BB5-44AC-96B2-4958575C98BB}">
      <formula1>0</formula1>
      <formula2>O20</formula2>
    </dataValidation>
    <dataValidation type="whole" allowBlank="1" showInputMessage="1" showErrorMessage="1" error="Let op, de afname in je FOR moet een positief bedrag zijn en mag niet hoger zijn dan het bedrag in cel I43, namelijk de waarde van je FOR aan het begin van het jaar. " prompt="voer in als een positief getal" sqref="M19" xr:uid="{7CE9EA71-F171-46A3-82C3-62BBDF9DB49A}">
      <formula1>0</formula1>
      <formula2>I43</formula2>
    </dataValidation>
    <dataValidation type="whole" allowBlank="1" showInputMessage="1" showErrorMessage="1" error="Let op, je lijfrentestorting moet een positief bedrag zijn en mag niet hoger zijn dan het bedrag in cel M28, &quot;de maximaal toegelaten lijfrentestorting&quot;. " prompt="voer in als een positief getal" sqref="M30" xr:uid="{C9FB827E-C27A-481B-81E4-1F0CC70E1987}">
      <formula1>0</formula1>
      <formula2>M28</formula2>
    </dataValidation>
  </dataValidations>
  <hyperlinks>
    <hyperlink ref="E50" r:id="rId1" xr:uid="{BFD59390-768B-45DA-A506-1C117FB24CA5}"/>
  </hyperlinks>
  <pageMargins left="0.79000000000000015" right="0.79000000000000015" top="0.98" bottom="0.98" header="0.59" footer="0.59"/>
  <pageSetup paperSize="0" scale="55" orientation="landscape" horizontalDpi="4294967292" verticalDpi="4294967292"/>
  <headerFooter>
    <oddHeader>&amp;L&amp;"Calibri,Regular"&amp;K000000&amp;G&amp;C&amp;"Calibri,Regular"&amp;K000000Berekening Jaar- en Reserveringsuimte &amp;A</oddHeader>
    <oddFooter>&amp;L&amp;"Calibri,Bold"&amp;K000000 Persoonlijk en vertrouwelijk&amp;C&amp;"Calibri,Regular"&amp;K000000Ingevuld op: &amp;D&amp;R&amp;"Calibri,Regular"&amp;K000000Page &amp;P</oddFoot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AS86"/>
  <sheetViews>
    <sheetView zoomScale="80" zoomScaleNormal="80" zoomScalePageLayoutView="70" workbookViewId="0">
      <selection activeCell="J12" sqref="J12"/>
    </sheetView>
  </sheetViews>
  <sheetFormatPr baseColWidth="10" defaultColWidth="10.6640625" defaultRowHeight="18" x14ac:dyDescent="0.2"/>
  <cols>
    <col min="1" max="2" width="2.6640625" style="51" customWidth="1"/>
    <col min="3" max="8" width="12.6640625" style="51" customWidth="1"/>
    <col min="9" max="18" width="15.83203125" style="51" customWidth="1"/>
    <col min="19" max="23" width="10.6640625" style="51" customWidth="1"/>
    <col min="24" max="30" width="13.6640625" style="86" hidden="1" customWidth="1"/>
    <col min="31" max="31" width="10.6640625" style="51" hidden="1" customWidth="1"/>
    <col min="32" max="32" width="12.5" style="51" hidden="1" customWidth="1"/>
    <col min="33" max="34" width="14.1640625" style="51" hidden="1" customWidth="1"/>
    <col min="35" max="45" width="7.6640625" style="51" hidden="1" customWidth="1"/>
    <col min="46" max="46" width="0" style="51" hidden="1" customWidth="1"/>
    <col min="47" max="16384" width="10.6640625" style="51"/>
  </cols>
  <sheetData>
    <row r="1" spans="1:45" x14ac:dyDescent="0.2">
      <c r="A1" s="48"/>
      <c r="B1" s="49"/>
      <c r="C1" s="49"/>
      <c r="D1" s="49"/>
      <c r="E1" s="49"/>
      <c r="F1" s="49"/>
      <c r="G1" s="49"/>
      <c r="H1" s="49"/>
      <c r="I1" s="49"/>
      <c r="J1" s="49"/>
      <c r="K1" s="49"/>
      <c r="L1" s="49"/>
      <c r="M1" s="49"/>
      <c r="N1" s="49"/>
      <c r="O1" s="49"/>
      <c r="P1" s="49"/>
      <c r="Q1" s="49"/>
      <c r="R1" s="50"/>
      <c r="X1" s="52" t="s">
        <v>14</v>
      </c>
      <c r="Y1" s="53"/>
      <c r="Z1" s="53"/>
      <c r="AA1" s="53"/>
      <c r="AB1" s="53"/>
      <c r="AC1" s="53"/>
      <c r="AD1" s="53"/>
      <c r="AE1" s="54"/>
      <c r="AF1" s="54"/>
      <c r="AG1" s="54"/>
      <c r="AH1" s="54"/>
      <c r="AI1" s="54"/>
      <c r="AJ1" s="54"/>
      <c r="AK1" s="54"/>
    </row>
    <row r="2" spans="1:45" x14ac:dyDescent="0.2">
      <c r="A2" s="55"/>
      <c r="B2" s="56"/>
      <c r="C2" s="56"/>
      <c r="D2" s="56"/>
      <c r="E2" s="56"/>
      <c r="F2" s="56"/>
      <c r="G2" s="56"/>
      <c r="H2" s="56"/>
      <c r="I2" s="56"/>
      <c r="J2" s="56"/>
      <c r="K2" s="56"/>
      <c r="L2" s="56"/>
      <c r="M2" s="56"/>
      <c r="N2" s="56"/>
      <c r="O2" s="56"/>
      <c r="P2" s="56"/>
      <c r="Q2" s="56"/>
      <c r="R2" s="57"/>
      <c r="X2" s="53"/>
      <c r="Y2" s="53"/>
      <c r="Z2" s="53"/>
      <c r="AA2" s="53"/>
      <c r="AB2" s="53"/>
      <c r="AC2" s="53"/>
      <c r="AD2" s="53"/>
      <c r="AE2" s="58" t="s">
        <v>25</v>
      </c>
      <c r="AF2" s="58"/>
      <c r="AG2" s="54" t="s">
        <v>35</v>
      </c>
      <c r="AH2" s="54"/>
      <c r="AI2" s="54"/>
      <c r="AJ2" s="54"/>
      <c r="AK2" s="54"/>
    </row>
    <row r="3" spans="1:45" x14ac:dyDescent="0.2">
      <c r="A3" s="55"/>
      <c r="B3" s="56"/>
      <c r="C3" s="56"/>
      <c r="D3" s="56"/>
      <c r="E3" s="56"/>
      <c r="F3" s="56"/>
      <c r="G3" s="56"/>
      <c r="H3" s="56"/>
      <c r="I3" s="56"/>
      <c r="J3" s="56"/>
      <c r="K3" s="56"/>
      <c r="L3" s="56"/>
      <c r="M3" s="56"/>
      <c r="N3" s="56"/>
      <c r="O3" s="56"/>
      <c r="P3" s="56"/>
      <c r="Q3" s="56"/>
      <c r="R3" s="57"/>
      <c r="X3" s="215" t="s">
        <v>9</v>
      </c>
      <c r="Y3" s="215" t="s">
        <v>13</v>
      </c>
      <c r="Z3" s="215" t="s">
        <v>10</v>
      </c>
      <c r="AA3" s="59" t="s">
        <v>12</v>
      </c>
      <c r="AB3" s="59"/>
      <c r="AC3" s="60" t="s">
        <v>11</v>
      </c>
      <c r="AD3" s="59"/>
      <c r="AE3" s="61" t="s">
        <v>21</v>
      </c>
      <c r="AF3" s="61" t="s">
        <v>22</v>
      </c>
      <c r="AG3" s="54" t="s">
        <v>36</v>
      </c>
      <c r="AH3" s="54"/>
      <c r="AI3" s="54"/>
      <c r="AJ3" s="54"/>
      <c r="AK3" s="54"/>
    </row>
    <row r="4" spans="1:45" x14ac:dyDescent="0.2">
      <c r="A4" s="55"/>
      <c r="B4" s="56"/>
      <c r="C4" s="56"/>
      <c r="D4" s="56"/>
      <c r="E4" s="56"/>
      <c r="F4" s="56"/>
      <c r="G4" s="56"/>
      <c r="H4" s="56"/>
      <c r="I4" s="56"/>
      <c r="J4" s="56"/>
      <c r="K4" s="56"/>
      <c r="L4" s="56"/>
      <c r="M4" s="56"/>
      <c r="N4" s="56"/>
      <c r="O4" s="56"/>
      <c r="P4" s="56"/>
      <c r="Q4" s="56"/>
      <c r="R4" s="57"/>
      <c r="X4" s="215"/>
      <c r="Y4" s="215"/>
      <c r="Z4" s="215"/>
      <c r="AA4" s="215" t="s">
        <v>8</v>
      </c>
      <c r="AB4" s="215" t="s">
        <v>2</v>
      </c>
      <c r="AC4" s="215">
        <f>VLOOKUP($J$7,gegevens!$B$6:$K$35,9)</f>
        <v>56</v>
      </c>
      <c r="AD4" s="215">
        <f>VLOOKUP($J$7,gegevens!$B$6:$K$35,10)</f>
        <v>4</v>
      </c>
      <c r="AE4" s="61"/>
      <c r="AF4" s="61" t="s">
        <v>23</v>
      </c>
      <c r="AG4" s="54"/>
      <c r="AH4" s="54" t="s">
        <v>38</v>
      </c>
      <c r="AI4" s="54"/>
      <c r="AJ4" s="54"/>
      <c r="AK4" s="54"/>
    </row>
    <row r="5" spans="1:45" x14ac:dyDescent="0.2">
      <c r="A5" s="62"/>
      <c r="B5" s="63"/>
      <c r="C5" s="63"/>
      <c r="D5" s="63"/>
      <c r="E5" s="63"/>
      <c r="F5" s="63"/>
      <c r="G5" s="63"/>
      <c r="H5" s="63"/>
      <c r="I5" s="63"/>
      <c r="J5" s="63"/>
      <c r="K5" s="63"/>
      <c r="L5" s="63"/>
      <c r="M5" s="63"/>
      <c r="N5" s="63"/>
      <c r="O5" s="63"/>
      <c r="P5" s="63"/>
      <c r="Q5" s="63"/>
      <c r="R5" s="64"/>
      <c r="X5" s="216"/>
      <c r="Y5" s="216"/>
      <c r="Z5" s="216"/>
      <c r="AA5" s="216"/>
      <c r="AB5" s="216"/>
      <c r="AC5" s="216"/>
      <c r="AD5" s="216"/>
      <c r="AE5" s="58"/>
      <c r="AF5" s="58"/>
      <c r="AG5" s="54"/>
      <c r="AH5" s="54"/>
      <c r="AI5" s="54">
        <v>20</v>
      </c>
      <c r="AJ5" s="54">
        <f>AI5+5</f>
        <v>25</v>
      </c>
      <c r="AK5" s="54">
        <f t="shared" ref="AK5:AS5" si="0">AJ5+5</f>
        <v>30</v>
      </c>
      <c r="AL5" s="54">
        <f t="shared" si="0"/>
        <v>35</v>
      </c>
      <c r="AM5" s="54">
        <f t="shared" si="0"/>
        <v>40</v>
      </c>
      <c r="AN5" s="54">
        <f t="shared" si="0"/>
        <v>45</v>
      </c>
      <c r="AO5" s="54">
        <f t="shared" si="0"/>
        <v>50</v>
      </c>
      <c r="AP5" s="54">
        <f t="shared" si="0"/>
        <v>55</v>
      </c>
      <c r="AQ5" s="54">
        <f t="shared" si="0"/>
        <v>60</v>
      </c>
      <c r="AR5" s="54">
        <f t="shared" si="0"/>
        <v>65</v>
      </c>
      <c r="AS5" s="54">
        <f t="shared" si="0"/>
        <v>70</v>
      </c>
    </row>
    <row r="6" spans="1:45" x14ac:dyDescent="0.2">
      <c r="A6" s="65"/>
      <c r="B6" s="66"/>
      <c r="C6" s="66"/>
      <c r="D6" s="66"/>
      <c r="E6" s="66"/>
      <c r="F6" s="66"/>
      <c r="G6" s="66"/>
      <c r="H6" s="66"/>
      <c r="I6" s="66"/>
      <c r="J6" s="66"/>
      <c r="K6" s="66"/>
      <c r="L6" s="66"/>
      <c r="M6" s="66"/>
      <c r="N6" s="66"/>
      <c r="O6" s="66"/>
      <c r="P6" s="66"/>
      <c r="Q6" s="66"/>
      <c r="R6" s="67"/>
      <c r="X6" s="68">
        <v>2</v>
      </c>
      <c r="Y6" s="68">
        <v>3</v>
      </c>
      <c r="Z6" s="68">
        <v>4</v>
      </c>
      <c r="AA6" s="68">
        <v>5</v>
      </c>
      <c r="AB6" s="68">
        <v>6</v>
      </c>
      <c r="AC6" s="68">
        <v>7</v>
      </c>
      <c r="AD6" s="68">
        <v>8</v>
      </c>
      <c r="AE6" s="69">
        <v>11</v>
      </c>
      <c r="AF6" s="69">
        <v>12</v>
      </c>
      <c r="AG6" s="69">
        <v>14</v>
      </c>
      <c r="AH6" s="69">
        <v>15</v>
      </c>
      <c r="AI6" s="69">
        <v>17</v>
      </c>
      <c r="AJ6" s="69">
        <f>AI6+1</f>
        <v>18</v>
      </c>
      <c r="AK6" s="69">
        <f t="shared" ref="AK6:AS6" si="1">AJ6+1</f>
        <v>19</v>
      </c>
      <c r="AL6" s="69">
        <f t="shared" si="1"/>
        <v>20</v>
      </c>
      <c r="AM6" s="69">
        <f t="shared" si="1"/>
        <v>21</v>
      </c>
      <c r="AN6" s="69">
        <f t="shared" si="1"/>
        <v>22</v>
      </c>
      <c r="AO6" s="69">
        <f t="shared" si="1"/>
        <v>23</v>
      </c>
      <c r="AP6" s="69">
        <f t="shared" si="1"/>
        <v>24</v>
      </c>
      <c r="AQ6" s="69">
        <f t="shared" si="1"/>
        <v>25</v>
      </c>
      <c r="AR6" s="69">
        <f t="shared" si="1"/>
        <v>26</v>
      </c>
      <c r="AS6" s="69">
        <f t="shared" si="1"/>
        <v>27</v>
      </c>
    </row>
    <row r="7" spans="1:45" ht="23" x14ac:dyDescent="0.25">
      <c r="A7" s="65"/>
      <c r="B7" s="70"/>
      <c r="C7" s="66"/>
      <c r="D7" s="66"/>
      <c r="E7" s="66"/>
      <c r="F7" s="66"/>
      <c r="G7" s="66"/>
      <c r="H7" s="66"/>
      <c r="I7" s="71" t="s">
        <v>57</v>
      </c>
      <c r="J7" s="190">
        <f>'2020'!J7-1</f>
        <v>2019</v>
      </c>
      <c r="K7" s="73"/>
      <c r="L7" s="73"/>
      <c r="M7" s="73"/>
      <c r="N7" s="66"/>
      <c r="O7" s="74">
        <f>X7</f>
        <v>12275</v>
      </c>
      <c r="P7" s="75" t="s">
        <v>9</v>
      </c>
      <c r="Q7" s="66"/>
      <c r="R7" s="67"/>
      <c r="X7" s="76">
        <f>VLOOKUP($J$7,gegevens!$B$6:$I$35,X6)</f>
        <v>12275</v>
      </c>
      <c r="Y7" s="77">
        <f>VLOOKUP($J$7,gegevens!$B$6:$I$35,Y6)</f>
        <v>0.13300000000000001</v>
      </c>
      <c r="Z7" s="78">
        <f>VLOOKUP($J$7,gegevens!$B$6:$I$35,Z6)</f>
        <v>6.27</v>
      </c>
      <c r="AA7" s="76">
        <f>VLOOKUP($J$7,gegevens!$B$6:$I$35,AA6)</f>
        <v>95318</v>
      </c>
      <c r="AB7" s="76">
        <f>VLOOKUP($J$7,gegevens!$B$6:$I$35,AB6)</f>
        <v>12678</v>
      </c>
      <c r="AC7" s="76">
        <f>VLOOKUP($J$7,gegevens!$B$6:$I$35,AC6)</f>
        <v>7254</v>
      </c>
      <c r="AD7" s="76">
        <f>VLOOKUP($J$7,gegevens!$B$6:$N$35,AD6)</f>
        <v>14322</v>
      </c>
      <c r="AE7" s="79">
        <f>VLOOKUP($J$7-1,gegevens!$B$6:$N$35,AE6)</f>
        <v>9.4399999999999998E-2</v>
      </c>
      <c r="AF7" s="80">
        <f>VLOOKUP($J$7-1,gegevens!$B$6:$N$35,AF6)</f>
        <v>8775</v>
      </c>
      <c r="AG7" s="80">
        <f>VLOOKUP($J$7,gegevens!$B$6:$AB$35,AG6)</f>
        <v>107593</v>
      </c>
      <c r="AH7" s="79">
        <f>VLOOKUP($J$7,gegevens!$B$6:$AB$35,AH6)</f>
        <v>0.17</v>
      </c>
      <c r="AI7" s="79">
        <f>VLOOKUP($J$7,gegevens!$B$6:$AB$35,AI6)</f>
        <v>2.3E-2</v>
      </c>
      <c r="AJ7" s="79">
        <f>VLOOKUP($J$7,gegevens!$B$6:$AB$35,AJ6)</f>
        <v>2.7E-2</v>
      </c>
      <c r="AK7" s="79">
        <f>VLOOKUP($J$7,gegevens!$B$6:$AB$35,AK6)</f>
        <v>3.3000000000000002E-2</v>
      </c>
      <c r="AL7" s="79">
        <f>VLOOKUP($J$7,gegevens!$B$6:$AB$35,AL6)</f>
        <v>3.9E-2</v>
      </c>
      <c r="AM7" s="79">
        <f>VLOOKUP($J$7,gegevens!$B$6:$AB$35,AM6)</f>
        <v>4.7E-2</v>
      </c>
      <c r="AN7" s="79">
        <f>VLOOKUP($J$7,gegevens!$B$6:$AB$35,AN6)</f>
        <v>5.7000000000000002E-2</v>
      </c>
      <c r="AO7" s="79">
        <f>VLOOKUP($J$7,gegevens!$B$6:$AB$35,AO6)</f>
        <v>6.8000000000000005E-2</v>
      </c>
      <c r="AP7" s="79">
        <f>VLOOKUP($J$7,gegevens!$B$6:$AB$35,AP6)</f>
        <v>8.3000000000000004E-2</v>
      </c>
      <c r="AQ7" s="79">
        <f>VLOOKUP($J$7,gegevens!$B$6:$AB$35,AQ6)</f>
        <v>9.9000000000000005E-2</v>
      </c>
      <c r="AR7" s="79">
        <f>VLOOKUP($J$7,gegevens!$B$6:$AB$35,AR6)</f>
        <v>0.11899999999999999</v>
      </c>
      <c r="AS7" s="79">
        <f>VLOOKUP($J$7,gegevens!$B$6:$AB$35,AS6)</f>
        <v>0.13500000000000001</v>
      </c>
    </row>
    <row r="8" spans="1:45" x14ac:dyDescent="0.2">
      <c r="A8" s="65"/>
      <c r="B8" s="66"/>
      <c r="C8" s="66"/>
      <c r="D8" s="66"/>
      <c r="E8" s="66"/>
      <c r="F8" s="66"/>
      <c r="G8" s="66"/>
      <c r="H8" s="66"/>
      <c r="I8" s="87"/>
      <c r="J8" s="66"/>
      <c r="K8" s="66"/>
      <c r="L8" s="66"/>
      <c r="M8" s="66"/>
      <c r="N8" s="66"/>
      <c r="O8" s="74">
        <f>MAX(0,ROUNDUP(MIN(J12+M12+P12-O7,AA7),0))</f>
        <v>0</v>
      </c>
      <c r="P8" s="75" t="s">
        <v>66</v>
      </c>
      <c r="Q8" s="66"/>
      <c r="R8" s="67"/>
      <c r="X8" s="53"/>
      <c r="Y8" s="53"/>
      <c r="Z8" s="53"/>
      <c r="AA8" s="53"/>
      <c r="AB8" s="53"/>
      <c r="AC8" s="82">
        <f>ROUNDUP(AH7*O8,0)</f>
        <v>0</v>
      </c>
      <c r="AD8" s="53"/>
      <c r="AE8" s="61"/>
      <c r="AF8" s="61"/>
      <c r="AG8" s="54"/>
      <c r="AH8" s="54"/>
      <c r="AI8" s="54"/>
      <c r="AJ8" s="54"/>
      <c r="AK8" s="54"/>
    </row>
    <row r="9" spans="1:45" x14ac:dyDescent="0.2">
      <c r="A9" s="65"/>
      <c r="B9" s="66"/>
      <c r="C9" s="66"/>
      <c r="D9" s="66"/>
      <c r="E9" s="66"/>
      <c r="F9" s="66"/>
      <c r="G9" s="66"/>
      <c r="H9" s="66"/>
      <c r="I9" s="66"/>
      <c r="J9" s="66"/>
      <c r="K9" s="66"/>
      <c r="L9" s="66"/>
      <c r="M9" s="66"/>
      <c r="N9" s="66"/>
      <c r="O9" s="85">
        <f>Y7</f>
        <v>0.13300000000000001</v>
      </c>
      <c r="P9" s="75" t="s">
        <v>61</v>
      </c>
      <c r="Q9" s="66"/>
      <c r="R9" s="67"/>
      <c r="Y9" s="86" t="s">
        <v>19</v>
      </c>
      <c r="Z9" s="86" t="s">
        <v>18</v>
      </c>
      <c r="AE9" s="54"/>
      <c r="AF9" s="54"/>
      <c r="AG9" s="54"/>
      <c r="AH9" s="54"/>
      <c r="AI9" s="54"/>
      <c r="AJ9" s="54"/>
      <c r="AK9" s="54"/>
    </row>
    <row r="10" spans="1:45" x14ac:dyDescent="0.2">
      <c r="A10" s="65"/>
      <c r="B10" s="66"/>
      <c r="C10" s="66"/>
      <c r="D10" s="66"/>
      <c r="E10" s="66"/>
      <c r="F10" s="66"/>
      <c r="G10" s="66"/>
      <c r="H10" s="66"/>
      <c r="I10" s="87"/>
      <c r="J10" s="87"/>
      <c r="K10" s="87"/>
      <c r="L10" s="87"/>
      <c r="M10" s="87"/>
      <c r="N10" s="87"/>
      <c r="O10" s="87"/>
      <c r="P10" s="88"/>
      <c r="Q10" s="66"/>
      <c r="R10" s="67"/>
      <c r="X10" s="86" t="s">
        <v>27</v>
      </c>
      <c r="Y10" s="90">
        <f>J7-YEAR(Geboortedatum)-1</f>
        <v>38</v>
      </c>
      <c r="Z10" s="86">
        <f>12-MONTH(Geboortedatum)</f>
        <v>11</v>
      </c>
      <c r="AC10" s="86" t="s">
        <v>20</v>
      </c>
      <c r="AD10" s="86">
        <f>IF(Y10&lt;AC4,1,IF(Y10&gt;AC4,2,IF(Z10&lt;AD4,1,2)))</f>
        <v>1</v>
      </c>
      <c r="AE10" s="54"/>
      <c r="AF10" s="54"/>
      <c r="AG10" s="54"/>
      <c r="AH10" s="54"/>
      <c r="AI10" s="54">
        <f>IF($Y$10&lt;AI5,1-SUM($AG10:AG10),0)</f>
        <v>0</v>
      </c>
      <c r="AJ10" s="54">
        <f>IF($Y$10&lt;AJ5,1-SUM($AG10:AI10),0)</f>
        <v>0</v>
      </c>
      <c r="AK10" s="54">
        <f>IF($Y$10&lt;AK5,1-SUM($AG10:AJ10),0)</f>
        <v>0</v>
      </c>
      <c r="AL10" s="54">
        <f>IF($Y$10&lt;AL5,1-SUM($AG10:AK10),0)</f>
        <v>0</v>
      </c>
      <c r="AM10" s="54">
        <f>IF($Y$10&lt;AM5,1-SUM($AG10:AL10),0)</f>
        <v>1</v>
      </c>
      <c r="AN10" s="54">
        <f>IF($Y$10&lt;AN5,1-SUM($AG10:AM10),0)</f>
        <v>0</v>
      </c>
      <c r="AO10" s="54">
        <f>IF($Y$10&lt;AO5,1-SUM($AG10:AN10),0)</f>
        <v>0</v>
      </c>
      <c r="AP10" s="54">
        <f>IF($Y$10&lt;AP5,1-SUM($AG10:AO10),0)</f>
        <v>0</v>
      </c>
      <c r="AQ10" s="54">
        <f>IF($Y$10&lt;AQ5,1-SUM($AG10:AP10),0)</f>
        <v>0</v>
      </c>
      <c r="AR10" s="54">
        <f>IF($Y$10&lt;AR5,1-SUM($AG10:AQ10),0)</f>
        <v>0</v>
      </c>
      <c r="AS10" s="54">
        <f>IF($Y$10&lt;AS5,1-SUM($AG10:AR10),0)</f>
        <v>0</v>
      </c>
    </row>
    <row r="11" spans="1:45" x14ac:dyDescent="0.2">
      <c r="A11" s="65"/>
      <c r="B11" s="66"/>
      <c r="C11" s="66"/>
      <c r="D11" s="66"/>
      <c r="E11" s="66"/>
      <c r="F11" s="66"/>
      <c r="G11" s="66"/>
      <c r="H11" s="66"/>
      <c r="I11" s="91" t="s">
        <v>56</v>
      </c>
      <c r="J11" s="91"/>
      <c r="K11" s="87"/>
      <c r="L11" s="91" t="s">
        <v>58</v>
      </c>
      <c r="M11" s="91"/>
      <c r="N11" s="88"/>
      <c r="O11" s="91" t="s">
        <v>52</v>
      </c>
      <c r="P11" s="91"/>
      <c r="Q11" s="66"/>
      <c r="R11" s="67"/>
      <c r="X11" s="86" t="s">
        <v>28</v>
      </c>
      <c r="Y11" s="90">
        <f>AC4+10</f>
        <v>66</v>
      </c>
      <c r="Z11" s="86">
        <f>AD4</f>
        <v>4</v>
      </c>
      <c r="AC11" s="86" t="s">
        <v>29</v>
      </c>
      <c r="AD11" s="86">
        <f>IF(AD12&lt;0,1,0)</f>
        <v>1</v>
      </c>
      <c r="AE11" s="54"/>
      <c r="AF11" s="54"/>
      <c r="AG11" s="54"/>
      <c r="AH11" s="54"/>
      <c r="AI11" s="54"/>
      <c r="AJ11" s="54"/>
      <c r="AK11" s="54"/>
    </row>
    <row r="12" spans="1:45" x14ac:dyDescent="0.2">
      <c r="A12" s="65"/>
      <c r="B12" s="66"/>
      <c r="C12" s="66"/>
      <c r="D12" s="66"/>
      <c r="E12" s="66"/>
      <c r="F12" s="66"/>
      <c r="G12" s="66"/>
      <c r="H12" s="66"/>
      <c r="I12" s="92" t="str">
        <f>"Inkomen "&amp;(J7-1)</f>
        <v>Inkomen 2018</v>
      </c>
      <c r="J12" s="93">
        <v>0</v>
      </c>
      <c r="K12" s="94"/>
      <c r="L12" s="95" t="str">
        <f>"Winst/(Verlies) "&amp;($J$7-1)</f>
        <v>Winst/(Verlies) 2018</v>
      </c>
      <c r="M12" s="96">
        <v>0</v>
      </c>
      <c r="N12" s="89"/>
      <c r="O12" s="95" t="str">
        <f>"Overig inkomen "&amp;($J$7-1)</f>
        <v>Overig inkomen 2018</v>
      </c>
      <c r="P12" s="96">
        <v>0</v>
      </c>
      <c r="Q12" s="66"/>
      <c r="R12" s="67"/>
      <c r="AD12" s="97">
        <f>Y10-Y11+(Z10-Z11)/12</f>
        <v>-27.416666666666668</v>
      </c>
      <c r="AE12" s="98"/>
      <c r="AF12" s="54"/>
      <c r="AG12" s="54"/>
      <c r="AH12" s="54"/>
      <c r="AI12" s="99"/>
      <c r="AJ12" s="54"/>
      <c r="AK12" s="54"/>
    </row>
    <row r="13" spans="1:45" x14ac:dyDescent="0.2">
      <c r="A13" s="65"/>
      <c r="B13" s="66"/>
      <c r="C13" s="66"/>
      <c r="D13" s="66"/>
      <c r="E13" s="66"/>
      <c r="F13" s="66"/>
      <c r="G13" s="66"/>
      <c r="H13" s="66"/>
      <c r="I13" s="116"/>
      <c r="J13" s="66"/>
      <c r="K13" s="66"/>
      <c r="L13" s="100"/>
      <c r="M13" s="66"/>
      <c r="N13" s="89"/>
      <c r="O13" s="89"/>
      <c r="P13" s="66"/>
      <c r="Q13" s="66"/>
      <c r="R13" s="67"/>
      <c r="Y13" s="101">
        <v>0</v>
      </c>
      <c r="AE13" s="54"/>
      <c r="AF13" s="54"/>
      <c r="AG13" s="54"/>
      <c r="AH13" s="54"/>
      <c r="AI13" s="54"/>
      <c r="AJ13" s="54"/>
      <c r="AK13" s="54"/>
    </row>
    <row r="14" spans="1:45" x14ac:dyDescent="0.2">
      <c r="A14" s="65"/>
      <c r="B14" s="66"/>
      <c r="C14" s="66"/>
      <c r="D14" s="66"/>
      <c r="E14" s="66"/>
      <c r="F14" s="66"/>
      <c r="G14" s="66"/>
      <c r="H14" s="66"/>
      <c r="I14" s="191" t="s">
        <v>54</v>
      </c>
      <c r="J14" s="103"/>
      <c r="K14" s="66"/>
      <c r="L14" s="104" t="s">
        <v>59</v>
      </c>
      <c r="M14" s="103"/>
      <c r="N14" s="66"/>
      <c r="O14" s="66"/>
      <c r="P14" s="66"/>
      <c r="Q14" s="66"/>
      <c r="R14" s="67"/>
      <c r="Y14" s="101">
        <v>1</v>
      </c>
      <c r="AE14" s="54"/>
      <c r="AF14" s="54"/>
      <c r="AG14" s="54"/>
      <c r="AH14" s="54"/>
      <c r="AI14" s="54"/>
      <c r="AJ14" s="54"/>
      <c r="AK14" s="54"/>
    </row>
    <row r="15" spans="1:45" x14ac:dyDescent="0.2">
      <c r="A15" s="65"/>
      <c r="B15" s="66"/>
      <c r="C15" s="66"/>
      <c r="D15" s="66"/>
      <c r="E15" s="66"/>
      <c r="F15" s="66"/>
      <c r="G15" s="66"/>
      <c r="H15" s="66"/>
      <c r="I15" s="192" t="s">
        <v>55</v>
      </c>
      <c r="J15" s="106"/>
      <c r="K15" s="66"/>
      <c r="L15" s="107" t="s">
        <v>60</v>
      </c>
      <c r="M15" s="106"/>
      <c r="N15" s="66"/>
      <c r="O15" s="66"/>
      <c r="P15" s="66"/>
      <c r="Q15" s="66"/>
      <c r="R15" s="67"/>
      <c r="AE15" s="54"/>
      <c r="AF15" s="54"/>
      <c r="AG15" s="54"/>
      <c r="AH15" s="54"/>
      <c r="AI15" s="54"/>
      <c r="AJ15" s="54"/>
      <c r="AK15" s="54"/>
    </row>
    <row r="16" spans="1:45" x14ac:dyDescent="0.2">
      <c r="A16" s="65"/>
      <c r="B16" s="66"/>
      <c r="C16" s="66"/>
      <c r="D16" s="66"/>
      <c r="E16" s="66"/>
      <c r="F16" s="66"/>
      <c r="G16" s="66"/>
      <c r="H16" s="66"/>
      <c r="I16" s="193"/>
      <c r="J16" s="109"/>
      <c r="K16" s="66"/>
      <c r="L16" s="110" t="str">
        <f>"in "&amp;($J$7-1)&amp;"?"</f>
        <v>in 2018?</v>
      </c>
      <c r="M16" s="111">
        <v>0</v>
      </c>
      <c r="N16" s="66"/>
      <c r="O16" s="66"/>
      <c r="P16" s="66"/>
      <c r="Q16" s="66"/>
      <c r="R16" s="67"/>
      <c r="AE16" s="54"/>
      <c r="AF16" s="54"/>
      <c r="AG16" s="54"/>
      <c r="AH16" s="54"/>
      <c r="AI16" s="54"/>
      <c r="AJ16" s="54"/>
      <c r="AK16" s="54"/>
    </row>
    <row r="17" spans="1:37" x14ac:dyDescent="0.2">
      <c r="A17" s="65"/>
      <c r="B17" s="66"/>
      <c r="C17" s="66"/>
      <c r="D17" s="66"/>
      <c r="E17" s="66"/>
      <c r="F17" s="66"/>
      <c r="G17" s="66"/>
      <c r="H17" s="66"/>
      <c r="I17" s="116"/>
      <c r="J17" s="66"/>
      <c r="K17" s="66"/>
      <c r="L17" s="100"/>
      <c r="M17" s="66"/>
      <c r="N17" s="66"/>
      <c r="O17" s="66"/>
      <c r="P17" s="66"/>
      <c r="Q17" s="66"/>
      <c r="R17" s="67"/>
      <c r="AE17" s="54"/>
      <c r="AF17" s="54"/>
      <c r="AG17" s="54"/>
      <c r="AH17" s="54"/>
      <c r="AI17" s="54"/>
      <c r="AJ17" s="54"/>
      <c r="AK17" s="54"/>
    </row>
    <row r="18" spans="1:37" x14ac:dyDescent="0.2">
      <c r="A18" s="65"/>
      <c r="B18" s="66"/>
      <c r="C18" s="66"/>
      <c r="D18" s="66"/>
      <c r="E18" s="66"/>
      <c r="F18" s="66"/>
      <c r="G18" s="66"/>
      <c r="H18" s="66"/>
      <c r="I18" s="112" t="str">
        <f>"Factor A "&amp;(J7-1)</f>
        <v>Factor A 2018</v>
      </c>
      <c r="J18" s="113">
        <v>0</v>
      </c>
      <c r="K18" s="66"/>
      <c r="L18" s="114" t="str">
        <f>"Toename FOR in "&amp;(J7-1)</f>
        <v>Toename FOR in 2018</v>
      </c>
      <c r="M18" s="115">
        <f>IF(AND(M16=1,M19=0),MIN(AE7*M12,AF7),0)</f>
        <v>0</v>
      </c>
      <c r="N18" s="66"/>
      <c r="O18" s="66"/>
      <c r="P18" s="66"/>
      <c r="Q18" s="66"/>
      <c r="R18" s="67"/>
      <c r="AE18" s="54"/>
      <c r="AF18" s="54"/>
      <c r="AG18" s="54"/>
      <c r="AH18" s="54"/>
      <c r="AI18" s="54"/>
      <c r="AJ18" s="54"/>
      <c r="AK18" s="54"/>
    </row>
    <row r="19" spans="1:37" x14ac:dyDescent="0.2">
      <c r="A19" s="65"/>
      <c r="B19" s="66"/>
      <c r="C19" s="66"/>
      <c r="D19" s="66"/>
      <c r="E19" s="66"/>
      <c r="F19" s="66"/>
      <c r="G19" s="66"/>
      <c r="H19" s="66"/>
      <c r="I19" s="116" t="s">
        <v>10</v>
      </c>
      <c r="J19" s="66">
        <f>Z7</f>
        <v>6.27</v>
      </c>
      <c r="K19" s="66"/>
      <c r="L19" s="114" t="str">
        <f>"Afname FOR in "&amp;(J7-1)</f>
        <v>Afname FOR in 2018</v>
      </c>
      <c r="M19" s="115">
        <v>0</v>
      </c>
      <c r="N19" s="66"/>
      <c r="O19" s="66"/>
      <c r="P19" s="66"/>
      <c r="Q19" s="66"/>
      <c r="R19" s="67"/>
      <c r="AE19" s="54"/>
      <c r="AF19" s="54"/>
      <c r="AG19" s="54"/>
      <c r="AH19" s="54"/>
      <c r="AI19" s="54"/>
      <c r="AJ19" s="54"/>
      <c r="AK19" s="54"/>
    </row>
    <row r="20" spans="1:37" x14ac:dyDescent="0.2">
      <c r="A20" s="65"/>
      <c r="B20" s="66"/>
      <c r="C20" s="66"/>
      <c r="D20" s="66"/>
      <c r="E20" s="66"/>
      <c r="F20" s="66"/>
      <c r="G20" s="66"/>
      <c r="H20" s="66"/>
      <c r="I20" s="66"/>
      <c r="J20" s="66"/>
      <c r="K20" s="66"/>
      <c r="L20" s="114" t="str">
        <f>"FOR omgezet naar lijfrente in "&amp;(J7)</f>
        <v>FOR omgezet naar lijfrente in 2019</v>
      </c>
      <c r="M20" s="117">
        <v>0</v>
      </c>
      <c r="N20" s="118" t="s">
        <v>3</v>
      </c>
      <c r="O20" s="119">
        <f>ROUNDUP(I47,0)</f>
        <v>0</v>
      </c>
      <c r="P20" s="66"/>
      <c r="Q20" s="66"/>
      <c r="R20" s="67"/>
      <c r="AE20" s="54"/>
      <c r="AF20" s="54"/>
      <c r="AG20" s="54"/>
      <c r="AH20" s="54"/>
      <c r="AI20" s="54"/>
      <c r="AJ20" s="54"/>
      <c r="AK20" s="54"/>
    </row>
    <row r="21" spans="1:37" x14ac:dyDescent="0.2">
      <c r="A21" s="65"/>
      <c r="B21" s="66"/>
      <c r="C21" s="66"/>
      <c r="D21" s="66"/>
      <c r="E21" s="66"/>
      <c r="F21" s="66"/>
      <c r="G21" s="66"/>
      <c r="H21" s="66"/>
      <c r="I21" s="66"/>
      <c r="J21" s="66"/>
      <c r="K21" s="66"/>
      <c r="L21" s="66"/>
      <c r="M21" s="66"/>
      <c r="N21" s="66"/>
      <c r="O21" s="66"/>
      <c r="P21" s="66"/>
      <c r="Q21" s="66"/>
      <c r="R21" s="67"/>
      <c r="AE21" s="54"/>
      <c r="AF21" s="54"/>
      <c r="AG21" s="54"/>
      <c r="AH21" s="54"/>
      <c r="AI21" s="54"/>
      <c r="AJ21" s="54"/>
      <c r="AK21" s="54"/>
    </row>
    <row r="22" spans="1:37" x14ac:dyDescent="0.2">
      <c r="A22" s="62"/>
      <c r="B22" s="63"/>
      <c r="C22" s="63"/>
      <c r="D22" s="63"/>
      <c r="E22" s="63"/>
      <c r="F22" s="63"/>
      <c r="G22" s="63"/>
      <c r="H22" s="63"/>
      <c r="I22" s="63"/>
      <c r="J22" s="63"/>
      <c r="K22" s="63"/>
      <c r="L22" s="63"/>
      <c r="M22" s="63"/>
      <c r="N22" s="63"/>
      <c r="O22" s="63"/>
      <c r="P22" s="63"/>
      <c r="Q22" s="63"/>
      <c r="R22" s="64"/>
      <c r="S22" s="120"/>
      <c r="T22" s="120"/>
      <c r="U22" s="120"/>
      <c r="AE22" s="54"/>
      <c r="AF22" s="54"/>
      <c r="AG22" s="54"/>
      <c r="AH22" s="54"/>
      <c r="AI22" s="54"/>
      <c r="AJ22" s="54"/>
      <c r="AK22" s="54"/>
    </row>
    <row r="23" spans="1:37" ht="18.75" customHeight="1" thickBot="1" x14ac:dyDescent="0.25">
      <c r="A23" s="55"/>
      <c r="B23" s="56"/>
      <c r="C23" s="56"/>
      <c r="D23" s="56"/>
      <c r="E23" s="56"/>
      <c r="F23" s="56"/>
      <c r="G23" s="56"/>
      <c r="H23" s="56"/>
      <c r="I23" s="56"/>
      <c r="J23" s="56"/>
      <c r="K23" s="56"/>
      <c r="L23" s="56"/>
      <c r="M23" s="56"/>
      <c r="N23" s="56"/>
      <c r="O23" s="56"/>
      <c r="P23" s="56"/>
      <c r="Q23" s="56"/>
      <c r="R23" s="57"/>
      <c r="AE23" s="54"/>
      <c r="AF23" s="54"/>
      <c r="AG23" s="54"/>
      <c r="AH23" s="54"/>
      <c r="AI23" s="54"/>
      <c r="AJ23" s="54"/>
      <c r="AK23" s="54"/>
    </row>
    <row r="24" spans="1:37" ht="19" thickBot="1" x14ac:dyDescent="0.25">
      <c r="A24" s="55"/>
      <c r="B24" s="56"/>
      <c r="C24" s="56"/>
      <c r="D24" s="56"/>
      <c r="E24" s="56"/>
      <c r="F24" s="56"/>
      <c r="G24" s="56"/>
      <c r="H24" s="56"/>
      <c r="I24" s="121" t="str">
        <f>"Beschikbare jaarruimte in "&amp;J7</f>
        <v>Beschikbare jaarruimte in 2019</v>
      </c>
      <c r="J24" s="122"/>
      <c r="K24" s="122"/>
      <c r="L24" s="123"/>
      <c r="M24" s="124">
        <f>MAX(0,ROUNDUP(O8*O9-J18*J19-M18,0))*AD11</f>
        <v>0</v>
      </c>
      <c r="N24" s="56"/>
      <c r="O24" s="56"/>
      <c r="P24" s="217"/>
      <c r="Q24" s="214"/>
      <c r="R24" s="57"/>
      <c r="AE24" s="54"/>
      <c r="AF24" s="54"/>
      <c r="AG24" s="54"/>
      <c r="AH24" s="54"/>
      <c r="AI24" s="54"/>
      <c r="AJ24" s="54"/>
      <c r="AK24" s="54"/>
    </row>
    <row r="25" spans="1:37" ht="11" customHeight="1" thickBot="1" x14ac:dyDescent="0.25">
      <c r="A25" s="55"/>
      <c r="B25" s="56"/>
      <c r="C25" s="56"/>
      <c r="D25" s="56"/>
      <c r="E25" s="56"/>
      <c r="F25" s="56"/>
      <c r="G25" s="56"/>
      <c r="H25" s="56"/>
      <c r="I25" s="125"/>
      <c r="J25" s="126"/>
      <c r="K25" s="127"/>
      <c r="L25" s="56"/>
      <c r="M25" s="128"/>
      <c r="N25" s="56"/>
      <c r="O25" s="56"/>
      <c r="P25" s="56"/>
      <c r="Q25" s="56"/>
      <c r="R25" s="57"/>
      <c r="AE25" s="54"/>
      <c r="AF25" s="54"/>
      <c r="AG25" s="54"/>
      <c r="AH25" s="54"/>
      <c r="AI25" s="54"/>
      <c r="AJ25" s="54"/>
      <c r="AK25" s="54"/>
    </row>
    <row r="26" spans="1:37" ht="19" thickBot="1" x14ac:dyDescent="0.25">
      <c r="A26" s="55"/>
      <c r="B26" s="56"/>
      <c r="C26" s="56"/>
      <c r="D26" s="56"/>
      <c r="E26" s="56"/>
      <c r="F26" s="56"/>
      <c r="G26" s="56"/>
      <c r="H26" s="56"/>
      <c r="I26" s="129" t="str">
        <f>"Beschikbare reserveringsruimte in "&amp;J7</f>
        <v>Beschikbare reserveringsruimte in 2019</v>
      </c>
      <c r="J26" s="130"/>
      <c r="K26" s="130"/>
      <c r="L26" s="131"/>
      <c r="M26" s="124">
        <f>MIN(SUM(J38:P38),AC8,CHOOSE(AD10,AC7,AD7))</f>
        <v>0</v>
      </c>
      <c r="N26" s="56"/>
      <c r="O26" s="56"/>
      <c r="P26" s="56"/>
      <c r="Q26" s="56"/>
      <c r="R26" s="57"/>
      <c r="V26" s="132"/>
      <c r="X26" s="54"/>
      <c r="Y26" s="54"/>
      <c r="Z26" s="54"/>
      <c r="AA26" s="51"/>
      <c r="AB26" s="51"/>
      <c r="AC26" s="51"/>
      <c r="AD26" s="51"/>
    </row>
    <row r="27" spans="1:37" ht="11" customHeight="1" thickBot="1" x14ac:dyDescent="0.25">
      <c r="A27" s="55"/>
      <c r="B27" s="56"/>
      <c r="C27" s="56"/>
      <c r="D27" s="56"/>
      <c r="E27" s="56"/>
      <c r="F27" s="56"/>
      <c r="G27" s="56"/>
      <c r="H27" s="56"/>
      <c r="I27" s="133"/>
      <c r="J27" s="134"/>
      <c r="K27" s="135"/>
      <c r="L27" s="56"/>
      <c r="M27" s="128"/>
      <c r="N27" s="56"/>
      <c r="O27" s="56"/>
      <c r="P27" s="56"/>
      <c r="Q27" s="56"/>
      <c r="R27" s="57"/>
      <c r="S27" s="120"/>
      <c r="T27" s="120"/>
      <c r="U27" s="120"/>
      <c r="W27" s="136"/>
      <c r="X27" s="54"/>
      <c r="Y27" s="54"/>
      <c r="Z27" s="54"/>
      <c r="AA27" s="51"/>
      <c r="AB27" s="51"/>
      <c r="AC27" s="51"/>
      <c r="AD27" s="51"/>
    </row>
    <row r="28" spans="1:37" ht="19" thickBot="1" x14ac:dyDescent="0.25">
      <c r="A28" s="55"/>
      <c r="B28" s="56"/>
      <c r="C28" s="56"/>
      <c r="D28" s="56"/>
      <c r="E28" s="56"/>
      <c r="F28" s="56"/>
      <c r="G28" s="56"/>
      <c r="H28" s="56"/>
      <c r="I28" s="137" t="str">
        <f>"Maximaal toegelaten lijfrentestorting in "&amp;J7</f>
        <v>Maximaal toegelaten lijfrentestorting in 2019</v>
      </c>
      <c r="J28" s="138"/>
      <c r="K28" s="138"/>
      <c r="L28" s="139"/>
      <c r="M28" s="124">
        <f>M24+M26+M20</f>
        <v>0</v>
      </c>
      <c r="N28" s="56"/>
      <c r="O28" s="56"/>
      <c r="P28" s="56"/>
      <c r="Q28" s="56"/>
      <c r="R28" s="57"/>
      <c r="X28" s="54"/>
      <c r="Y28" s="54"/>
      <c r="Z28" s="54"/>
      <c r="AA28" s="51"/>
      <c r="AB28" s="51"/>
      <c r="AC28" s="51"/>
      <c r="AD28" s="51"/>
    </row>
    <row r="29" spans="1:37" ht="11" customHeight="1" thickBot="1" x14ac:dyDescent="0.25">
      <c r="A29" s="55"/>
      <c r="B29" s="56"/>
      <c r="C29" s="56"/>
      <c r="D29" s="56"/>
      <c r="E29" s="56"/>
      <c r="F29" s="56"/>
      <c r="G29" s="56"/>
      <c r="H29" s="56"/>
      <c r="I29" s="133"/>
      <c r="J29" s="134"/>
      <c r="K29" s="135"/>
      <c r="L29" s="56"/>
      <c r="M29" s="128"/>
      <c r="N29" s="56"/>
      <c r="O29" s="56"/>
      <c r="P29" s="56"/>
      <c r="Q29" s="56"/>
      <c r="R29" s="57"/>
      <c r="X29" s="54"/>
      <c r="Y29" s="54"/>
      <c r="Z29" s="54"/>
      <c r="AA29" s="51"/>
      <c r="AB29" s="51"/>
      <c r="AC29" s="51"/>
      <c r="AD29" s="51"/>
    </row>
    <row r="30" spans="1:37" x14ac:dyDescent="0.2">
      <c r="A30" s="55"/>
      <c r="B30" s="56"/>
      <c r="C30" s="56"/>
      <c r="D30" s="56"/>
      <c r="E30" s="56"/>
      <c r="F30" s="56"/>
      <c r="G30" s="56"/>
      <c r="H30" s="56"/>
      <c r="I30" s="140" t="str">
        <f>"Gestort aan lijfrente in "&amp;J7</f>
        <v>Gestort aan lijfrente in 2019</v>
      </c>
      <c r="J30" s="141"/>
      <c r="K30" s="141"/>
      <c r="L30" s="142"/>
      <c r="M30" s="143">
        <v>0</v>
      </c>
      <c r="N30" s="56"/>
      <c r="O30" s="56"/>
      <c r="P30" s="56"/>
      <c r="Q30" s="56"/>
      <c r="R30" s="57"/>
      <c r="X30" s="54"/>
      <c r="Y30" s="54"/>
      <c r="Z30" s="54"/>
      <c r="AA30" s="51"/>
      <c r="AB30" s="51"/>
      <c r="AC30" s="51"/>
      <c r="AD30" s="51"/>
    </row>
    <row r="31" spans="1:37" x14ac:dyDescent="0.2">
      <c r="A31" s="55"/>
      <c r="B31" s="56"/>
      <c r="C31" s="56"/>
      <c r="D31" s="56"/>
      <c r="E31" s="56"/>
      <c r="F31" s="56"/>
      <c r="G31" s="56"/>
      <c r="H31" s="56"/>
      <c r="I31" s="144" t="s">
        <v>5</v>
      </c>
      <c r="J31" s="145"/>
      <c r="K31" s="145"/>
      <c r="L31" s="146"/>
      <c r="M31" s="147">
        <f>IF((M30-M20)&gt;M26,M26,MAX(0,M30-M20))</f>
        <v>0</v>
      </c>
      <c r="N31" s="56"/>
      <c r="O31" s="56"/>
      <c r="P31" s="56"/>
      <c r="Q31" s="56"/>
      <c r="R31" s="57"/>
      <c r="X31" s="54"/>
      <c r="Y31" s="54"/>
      <c r="Z31" s="54"/>
      <c r="AA31" s="51"/>
      <c r="AB31" s="51"/>
      <c r="AC31" s="51"/>
      <c r="AD31" s="51"/>
    </row>
    <row r="32" spans="1:37" ht="19" thickBot="1" x14ac:dyDescent="0.25">
      <c r="A32" s="55"/>
      <c r="B32" s="56"/>
      <c r="C32" s="56"/>
      <c r="D32" s="56"/>
      <c r="E32" s="56"/>
      <c r="F32" s="56"/>
      <c r="G32" s="56"/>
      <c r="H32" s="56"/>
      <c r="I32" s="148" t="s">
        <v>63</v>
      </c>
      <c r="J32" s="149"/>
      <c r="K32" s="149"/>
      <c r="L32" s="150"/>
      <c r="M32" s="151">
        <f>MAX(0,M30-M31-M20)</f>
        <v>0</v>
      </c>
      <c r="N32" s="56"/>
      <c r="O32" s="56"/>
      <c r="P32" s="56"/>
      <c r="Q32" s="56"/>
      <c r="R32" s="57"/>
      <c r="X32" s="54"/>
      <c r="Y32" s="54"/>
      <c r="Z32" s="54"/>
      <c r="AA32" s="51"/>
      <c r="AB32" s="51"/>
      <c r="AC32" s="51"/>
      <c r="AD32" s="51"/>
    </row>
    <row r="33" spans="1:37" ht="11" customHeight="1" thickBot="1" x14ac:dyDescent="0.25">
      <c r="A33" s="55"/>
      <c r="B33" s="56"/>
      <c r="C33" s="56"/>
      <c r="D33" s="56"/>
      <c r="E33" s="56"/>
      <c r="F33" s="56"/>
      <c r="G33" s="56"/>
      <c r="H33" s="56"/>
      <c r="I33" s="152"/>
      <c r="J33" s="56"/>
      <c r="K33" s="56"/>
      <c r="L33" s="56"/>
      <c r="M33" s="128"/>
      <c r="N33" s="56"/>
      <c r="O33" s="56"/>
      <c r="P33" s="56"/>
      <c r="Q33" s="56"/>
      <c r="R33" s="57"/>
      <c r="X33" s="54"/>
      <c r="Y33" s="54"/>
      <c r="Z33" s="54"/>
      <c r="AA33" s="51"/>
      <c r="AB33" s="51"/>
      <c r="AC33" s="51"/>
      <c r="AD33" s="51"/>
    </row>
    <row r="34" spans="1:37" ht="19" thickBot="1" x14ac:dyDescent="0.25">
      <c r="A34" s="55"/>
      <c r="B34" s="56"/>
      <c r="C34" s="56"/>
      <c r="D34" s="56"/>
      <c r="E34" s="56"/>
      <c r="F34" s="56"/>
      <c r="G34" s="56"/>
      <c r="H34" s="56"/>
      <c r="I34" s="153" t="str">
        <f>"Nog maximaal extra in te leggen in "&amp;J7</f>
        <v>Nog maximaal extra in te leggen in 2019</v>
      </c>
      <c r="J34" s="154"/>
      <c r="K34" s="155"/>
      <c r="L34" s="156"/>
      <c r="M34" s="124">
        <f>M28-M30</f>
        <v>0</v>
      </c>
      <c r="N34" s="56"/>
      <c r="O34" s="56"/>
      <c r="P34" s="56"/>
      <c r="Q34" s="56"/>
      <c r="R34" s="57"/>
      <c r="X34" s="54"/>
      <c r="Y34" s="54"/>
      <c r="Z34" s="54"/>
      <c r="AA34" s="51"/>
      <c r="AB34" s="51"/>
      <c r="AC34" s="51"/>
      <c r="AD34" s="51"/>
    </row>
    <row r="35" spans="1:37" x14ac:dyDescent="0.2">
      <c r="A35" s="55"/>
      <c r="B35" s="56"/>
      <c r="C35" s="56"/>
      <c r="D35" s="56"/>
      <c r="E35" s="56"/>
      <c r="F35" s="56"/>
      <c r="G35" s="56"/>
      <c r="H35" s="56"/>
      <c r="I35" s="56"/>
      <c r="J35" s="133"/>
      <c r="K35" s="133"/>
      <c r="L35" s="133"/>
      <c r="M35" s="133"/>
      <c r="N35" s="133"/>
      <c r="O35" s="133"/>
      <c r="P35" s="133"/>
      <c r="Q35" s="133"/>
      <c r="R35" s="157"/>
      <c r="X35" s="54"/>
      <c r="Y35" s="54"/>
      <c r="Z35" s="54"/>
      <c r="AA35" s="51"/>
      <c r="AB35" s="51"/>
      <c r="AC35" s="51"/>
      <c r="AD35" s="51"/>
    </row>
    <row r="36" spans="1:37" x14ac:dyDescent="0.2">
      <c r="A36" s="55"/>
      <c r="B36" s="56"/>
      <c r="C36" s="56"/>
      <c r="D36" s="56"/>
      <c r="E36" s="56"/>
      <c r="F36" s="133"/>
      <c r="G36" s="133"/>
      <c r="H36" s="133"/>
      <c r="I36" s="158"/>
      <c r="J36" s="134"/>
      <c r="K36" s="159"/>
      <c r="L36" s="159"/>
      <c r="M36" s="159"/>
      <c r="N36" s="159"/>
      <c r="O36" s="159"/>
      <c r="P36" s="159"/>
      <c r="Q36" s="159"/>
      <c r="R36" s="160"/>
      <c r="X36" s="161"/>
      <c r="Y36" s="161"/>
      <c r="Z36" s="161"/>
      <c r="AA36" s="161"/>
      <c r="AB36" s="161"/>
      <c r="AC36" s="161"/>
      <c r="AD36" s="161"/>
      <c r="AE36" s="54"/>
      <c r="AF36" s="54"/>
      <c r="AG36" s="54"/>
      <c r="AH36" s="54"/>
      <c r="AI36" s="54"/>
      <c r="AJ36" s="54"/>
      <c r="AK36" s="54"/>
    </row>
    <row r="37" spans="1:37" x14ac:dyDescent="0.2">
      <c r="A37" s="55"/>
      <c r="B37" s="56"/>
      <c r="C37" s="56"/>
      <c r="D37" s="162"/>
      <c r="E37" s="162"/>
      <c r="F37" s="162"/>
      <c r="G37" s="163" t="s">
        <v>6</v>
      </c>
      <c r="H37" s="159"/>
      <c r="I37" s="164">
        <f>J7</f>
        <v>2019</v>
      </c>
      <c r="J37" s="164">
        <f t="shared" ref="J37:M37" si="2">I37-1</f>
        <v>2018</v>
      </c>
      <c r="K37" s="164">
        <f t="shared" si="2"/>
        <v>2017</v>
      </c>
      <c r="L37" s="164">
        <f t="shared" si="2"/>
        <v>2016</v>
      </c>
      <c r="M37" s="164">
        <f t="shared" si="2"/>
        <v>2015</v>
      </c>
      <c r="N37" s="164" t="s">
        <v>62</v>
      </c>
      <c r="O37" s="194"/>
      <c r="P37" s="194"/>
      <c r="Q37" s="194"/>
      <c r="R37" s="160"/>
      <c r="X37" s="161"/>
      <c r="Y37" s="161"/>
      <c r="Z37" s="161"/>
      <c r="AA37" s="161"/>
      <c r="AB37" s="161"/>
      <c r="AC37" s="161"/>
      <c r="AD37" s="161"/>
      <c r="AE37" s="54"/>
      <c r="AF37" s="54"/>
      <c r="AG37" s="54"/>
      <c r="AH37" s="54"/>
      <c r="AI37" s="54"/>
      <c r="AJ37" s="54"/>
      <c r="AK37" s="54"/>
    </row>
    <row r="38" spans="1:37" x14ac:dyDescent="0.2">
      <c r="A38" s="55"/>
      <c r="B38" s="56"/>
      <c r="C38" s="56"/>
      <c r="D38" s="165"/>
      <c r="E38" s="165"/>
      <c r="F38" s="165"/>
      <c r="G38" s="166" t="str">
        <f>"Nog ongebruikt begin "&amp;J7</f>
        <v>Nog ongebruikt begin 2019</v>
      </c>
      <c r="H38" s="167"/>
      <c r="I38" s="168">
        <f>M24</f>
        <v>0</v>
      </c>
      <c r="J38" s="167">
        <f>'2018'!I40</f>
        <v>0</v>
      </c>
      <c r="K38" s="167">
        <f>'2018'!J40</f>
        <v>0</v>
      </c>
      <c r="L38" s="167">
        <f>'2018'!K40</f>
        <v>0</v>
      </c>
      <c r="M38" s="167">
        <f>'2018'!L40</f>
        <v>0</v>
      </c>
      <c r="N38" s="167"/>
      <c r="O38" s="167"/>
      <c r="P38" s="167"/>
      <c r="Q38" s="167"/>
      <c r="R38" s="160"/>
      <c r="X38" s="161"/>
      <c r="Y38" s="161"/>
      <c r="Z38" s="161"/>
      <c r="AA38" s="161"/>
      <c r="AB38" s="161"/>
      <c r="AC38" s="161"/>
      <c r="AD38" s="161"/>
      <c r="AE38" s="54"/>
      <c r="AF38" s="54"/>
      <c r="AG38" s="54"/>
      <c r="AH38" s="54"/>
      <c r="AI38" s="54"/>
      <c r="AJ38" s="54"/>
      <c r="AK38" s="54"/>
    </row>
    <row r="39" spans="1:37" x14ac:dyDescent="0.2">
      <c r="A39" s="55"/>
      <c r="B39" s="56"/>
      <c r="C39" s="56"/>
      <c r="D39" s="165"/>
      <c r="E39" s="165"/>
      <c r="F39" s="165"/>
      <c r="G39" s="166" t="str">
        <f>"Gebruikt in "&amp;J7</f>
        <v>Gebruikt in 2019</v>
      </c>
      <c r="H39" s="167"/>
      <c r="I39" s="169">
        <f>M32</f>
        <v>0</v>
      </c>
      <c r="J39" s="169">
        <f>IF(J38&lt;($M31-SUM(K39:$Q39)),J38,($M31-SUM(K39:$Q39)))</f>
        <v>0</v>
      </c>
      <c r="K39" s="169">
        <f>IF(K38&lt;($M31-SUM(L39:$Q39)),K38,($M31-SUM(L39:$Q39)))</f>
        <v>0</v>
      </c>
      <c r="L39" s="169">
        <f>IF(L38&lt;($M31-SUM(M39:$Q39)),L38,($M31-SUM(M39:$Q39)))</f>
        <v>0</v>
      </c>
      <c r="M39" s="169">
        <f>IF(M38&lt;($M31-SUM(N39:$Q39)),M38,($M31-SUM(N39:$Q39)))</f>
        <v>0</v>
      </c>
      <c r="N39" s="168"/>
      <c r="O39" s="168"/>
      <c r="P39" s="168"/>
      <c r="Q39" s="159"/>
      <c r="R39" s="160"/>
      <c r="AE39" s="54"/>
      <c r="AF39" s="54"/>
      <c r="AG39" s="54"/>
      <c r="AH39" s="54"/>
      <c r="AI39" s="54"/>
      <c r="AJ39" s="54"/>
      <c r="AK39" s="54"/>
    </row>
    <row r="40" spans="1:37" x14ac:dyDescent="0.2">
      <c r="A40" s="55"/>
      <c r="B40" s="56"/>
      <c r="C40" s="56"/>
      <c r="D40" s="162"/>
      <c r="E40" s="162"/>
      <c r="F40" s="162"/>
      <c r="G40" s="170" t="s">
        <v>26</v>
      </c>
      <c r="H40" s="167"/>
      <c r="I40" s="195">
        <f>I38-I39</f>
        <v>0</v>
      </c>
      <c r="J40" s="195">
        <f>J38-J39</f>
        <v>0</v>
      </c>
      <c r="K40" s="195">
        <f>K38-K39</f>
        <v>0</v>
      </c>
      <c r="L40" s="195">
        <f>L38-L39</f>
        <v>0</v>
      </c>
      <c r="M40" s="195">
        <f>M38-M39</f>
        <v>0</v>
      </c>
      <c r="N40" s="195"/>
      <c r="O40" s="195"/>
      <c r="P40" s="195"/>
      <c r="Q40" s="159"/>
      <c r="R40" s="160"/>
      <c r="X40" s="161"/>
      <c r="Y40" s="161"/>
      <c r="Z40" s="161"/>
      <c r="AA40" s="161"/>
      <c r="AB40" s="161"/>
      <c r="AC40" s="161"/>
      <c r="AD40" s="161"/>
      <c r="AE40" s="54"/>
      <c r="AF40" s="54"/>
      <c r="AG40" s="54"/>
      <c r="AH40" s="54"/>
      <c r="AI40" s="54"/>
      <c r="AJ40" s="54"/>
      <c r="AK40" s="54"/>
    </row>
    <row r="41" spans="1:37" x14ac:dyDescent="0.2">
      <c r="A41" s="55"/>
      <c r="B41" s="56"/>
      <c r="C41" s="56"/>
      <c r="D41" s="159"/>
      <c r="E41" s="159"/>
      <c r="F41" s="159"/>
      <c r="G41" s="168"/>
      <c r="H41" s="167"/>
      <c r="I41" s="182"/>
      <c r="J41" s="159"/>
      <c r="K41" s="159"/>
      <c r="L41" s="159"/>
      <c r="M41" s="159"/>
      <c r="N41" s="159"/>
      <c r="O41" s="159"/>
      <c r="P41" s="159"/>
      <c r="Q41" s="159"/>
      <c r="R41" s="160"/>
      <c r="X41" s="161"/>
      <c r="Y41" s="161"/>
      <c r="Z41" s="161"/>
      <c r="AA41" s="161"/>
      <c r="AB41" s="161"/>
      <c r="AC41" s="161"/>
      <c r="AD41" s="161"/>
      <c r="AE41" s="54"/>
      <c r="AF41" s="54"/>
      <c r="AG41" s="54"/>
      <c r="AH41" s="54"/>
      <c r="AI41" s="54"/>
      <c r="AJ41" s="54"/>
      <c r="AK41" s="54"/>
    </row>
    <row r="42" spans="1:37" x14ac:dyDescent="0.2">
      <c r="A42" s="55"/>
      <c r="B42" s="56"/>
      <c r="C42" s="56"/>
      <c r="D42" s="162"/>
      <c r="E42" s="162"/>
      <c r="F42" s="162"/>
      <c r="G42" s="173" t="s">
        <v>24</v>
      </c>
      <c r="H42" s="173"/>
      <c r="I42" s="159"/>
      <c r="J42" s="159"/>
      <c r="K42" s="159"/>
      <c r="L42" s="159"/>
      <c r="M42" s="159"/>
      <c r="N42" s="159"/>
      <c r="O42" s="159"/>
      <c r="P42" s="159"/>
      <c r="Q42" s="159"/>
      <c r="R42" s="160"/>
      <c r="X42" s="161"/>
      <c r="Y42" s="161"/>
      <c r="Z42" s="161"/>
      <c r="AA42" s="161"/>
      <c r="AB42" s="161"/>
      <c r="AC42" s="161"/>
      <c r="AD42" s="161"/>
      <c r="AE42" s="54"/>
      <c r="AF42" s="54"/>
      <c r="AG42" s="54"/>
      <c r="AH42" s="54"/>
      <c r="AI42" s="54"/>
      <c r="AJ42" s="54"/>
      <c r="AK42" s="54"/>
    </row>
    <row r="43" spans="1:37" x14ac:dyDescent="0.2">
      <c r="A43" s="55"/>
      <c r="B43" s="56"/>
      <c r="C43" s="56"/>
      <c r="D43" s="165"/>
      <c r="E43" s="165"/>
      <c r="F43" s="165"/>
      <c r="G43" s="174" t="str">
        <f>"Stand FOR begin "&amp;(J7-1)</f>
        <v>Stand FOR begin 2018</v>
      </c>
      <c r="H43" s="174"/>
      <c r="I43" s="175">
        <f>'2018'!I47</f>
        <v>0</v>
      </c>
      <c r="J43" s="159"/>
      <c r="K43" s="159"/>
      <c r="L43" s="159"/>
      <c r="M43" s="159"/>
      <c r="N43" s="159"/>
      <c r="O43" s="159"/>
      <c r="P43" s="159"/>
      <c r="Q43" s="159"/>
      <c r="R43" s="57"/>
      <c r="X43" s="161"/>
      <c r="Y43" s="161"/>
      <c r="Z43" s="161"/>
      <c r="AA43" s="161"/>
      <c r="AB43" s="161"/>
      <c r="AC43" s="161"/>
      <c r="AD43" s="161"/>
      <c r="AE43" s="54"/>
      <c r="AF43" s="54"/>
      <c r="AG43" s="54"/>
      <c r="AH43" s="54"/>
      <c r="AI43" s="54"/>
      <c r="AJ43" s="54"/>
      <c r="AK43" s="54"/>
    </row>
    <row r="44" spans="1:37" x14ac:dyDescent="0.2">
      <c r="A44" s="55"/>
      <c r="B44" s="56"/>
      <c r="C44" s="56"/>
      <c r="D44" s="165"/>
      <c r="E44" s="165"/>
      <c r="F44" s="165"/>
      <c r="G44" s="174" t="str">
        <f>L18</f>
        <v>Toename FOR in 2018</v>
      </c>
      <c r="H44" s="174"/>
      <c r="I44" s="175">
        <f>M18</f>
        <v>0</v>
      </c>
      <c r="J44" s="159"/>
      <c r="K44" s="159"/>
      <c r="L44" s="159"/>
      <c r="M44" s="159"/>
      <c r="N44" s="159"/>
      <c r="O44" s="159"/>
      <c r="P44" s="159"/>
      <c r="Q44" s="159"/>
      <c r="R44" s="57"/>
      <c r="X44" s="161"/>
      <c r="Y44" s="161"/>
      <c r="Z44" s="161"/>
      <c r="AA44" s="161"/>
      <c r="AB44" s="161"/>
      <c r="AC44" s="161"/>
      <c r="AD44" s="161"/>
      <c r="AE44" s="54"/>
      <c r="AF44" s="54"/>
      <c r="AG44" s="54"/>
      <c r="AH44" s="54"/>
      <c r="AI44" s="54"/>
      <c r="AJ44" s="54"/>
      <c r="AK44" s="54"/>
    </row>
    <row r="45" spans="1:37" x14ac:dyDescent="0.2">
      <c r="A45" s="55"/>
      <c r="B45" s="56"/>
      <c r="C45" s="56"/>
      <c r="D45" s="165"/>
      <c r="E45" s="165"/>
      <c r="F45" s="165"/>
      <c r="G45" s="174" t="str">
        <f>L19</f>
        <v>Afname FOR in 2018</v>
      </c>
      <c r="H45" s="174"/>
      <c r="I45" s="175">
        <f>M19</f>
        <v>0</v>
      </c>
      <c r="J45" s="159"/>
      <c r="K45" s="159"/>
      <c r="L45" s="159"/>
      <c r="M45" s="159"/>
      <c r="N45" s="159"/>
      <c r="O45" s="159"/>
      <c r="P45" s="159"/>
      <c r="Q45" s="159"/>
      <c r="R45" s="57"/>
      <c r="X45" s="161"/>
      <c r="Y45" s="161"/>
      <c r="Z45" s="161"/>
      <c r="AA45" s="161"/>
      <c r="AB45" s="161"/>
      <c r="AC45" s="161"/>
      <c r="AD45" s="161"/>
      <c r="AE45" s="54"/>
      <c r="AF45" s="54"/>
      <c r="AG45" s="54"/>
      <c r="AH45" s="54"/>
      <c r="AI45" s="54"/>
      <c r="AJ45" s="54"/>
      <c r="AK45" s="54"/>
    </row>
    <row r="46" spans="1:37" x14ac:dyDescent="0.2">
      <c r="A46" s="55"/>
      <c r="B46" s="56"/>
      <c r="C46" s="56"/>
      <c r="D46" s="165"/>
      <c r="E46" s="165"/>
      <c r="F46" s="165"/>
      <c r="G46" s="174" t="str">
        <f>"Bedrag FOR omgezet naar lijfrente in "&amp;(J7-1)</f>
        <v>Bedrag FOR omgezet naar lijfrente in 2018</v>
      </c>
      <c r="H46" s="174"/>
      <c r="I46" s="176">
        <f>'2018'!M20</f>
        <v>0</v>
      </c>
      <c r="J46" s="159"/>
      <c r="K46" s="159"/>
      <c r="L46" s="159"/>
      <c r="M46" s="159"/>
      <c r="N46" s="159"/>
      <c r="O46" s="159"/>
      <c r="P46" s="159"/>
      <c r="Q46" s="159"/>
      <c r="R46" s="57"/>
      <c r="X46" s="161"/>
      <c r="Y46" s="161"/>
      <c r="Z46" s="161"/>
      <c r="AA46" s="161"/>
      <c r="AB46" s="161"/>
      <c r="AC46" s="161"/>
      <c r="AD46" s="161"/>
      <c r="AE46" s="54"/>
      <c r="AF46" s="54"/>
      <c r="AG46" s="54"/>
      <c r="AH46" s="54"/>
      <c r="AI46" s="54"/>
      <c r="AJ46" s="54"/>
      <c r="AK46" s="54"/>
    </row>
    <row r="47" spans="1:37" x14ac:dyDescent="0.2">
      <c r="A47" s="55"/>
      <c r="B47" s="56"/>
      <c r="C47" s="56"/>
      <c r="D47" s="162"/>
      <c r="E47" s="162"/>
      <c r="F47" s="162"/>
      <c r="G47" s="177" t="str">
        <f>"Stand FOR eind "&amp;(J7-1)</f>
        <v>Stand FOR eind 2018</v>
      </c>
      <c r="H47" s="177"/>
      <c r="I47" s="178">
        <f>SUM(I43:I44)-I45-I46</f>
        <v>0</v>
      </c>
      <c r="J47" s="159"/>
      <c r="K47" s="159"/>
      <c r="L47" s="159"/>
      <c r="M47" s="159"/>
      <c r="N47" s="159"/>
      <c r="O47" s="159"/>
      <c r="P47" s="159"/>
      <c r="Q47" s="159"/>
      <c r="R47" s="57"/>
      <c r="X47" s="161"/>
      <c r="Y47" s="161"/>
      <c r="Z47" s="161"/>
      <c r="AA47" s="161"/>
      <c r="AB47" s="161"/>
      <c r="AC47" s="161"/>
      <c r="AD47" s="161"/>
      <c r="AE47" s="54"/>
      <c r="AF47" s="54"/>
      <c r="AG47" s="54"/>
      <c r="AH47" s="54"/>
      <c r="AI47" s="54"/>
      <c r="AJ47" s="54"/>
      <c r="AK47" s="54"/>
    </row>
    <row r="48" spans="1:37" x14ac:dyDescent="0.2">
      <c r="A48" s="55"/>
      <c r="B48" s="56"/>
      <c r="C48" s="56"/>
      <c r="D48" s="159"/>
      <c r="E48" s="159"/>
      <c r="F48" s="159"/>
      <c r="G48" s="159"/>
      <c r="H48" s="159"/>
      <c r="I48" s="159"/>
      <c r="J48" s="159"/>
      <c r="K48" s="159"/>
      <c r="L48" s="159"/>
      <c r="M48" s="159"/>
      <c r="N48" s="159"/>
      <c r="O48" s="159"/>
      <c r="P48" s="159"/>
      <c r="Q48" s="159"/>
      <c r="R48" s="57"/>
      <c r="X48" s="161"/>
      <c r="Y48" s="161"/>
      <c r="Z48" s="161"/>
      <c r="AA48" s="161"/>
      <c r="AB48" s="161"/>
      <c r="AC48" s="161"/>
      <c r="AD48" s="161"/>
      <c r="AE48" s="54"/>
      <c r="AF48" s="54"/>
      <c r="AG48" s="54"/>
      <c r="AH48" s="54"/>
      <c r="AI48" s="54"/>
      <c r="AJ48" s="54"/>
      <c r="AK48" s="54"/>
    </row>
    <row r="49" spans="1:37" x14ac:dyDescent="0.2">
      <c r="A49" s="55"/>
      <c r="B49" s="56"/>
      <c r="C49" s="56"/>
      <c r="D49" s="56"/>
      <c r="E49" s="56"/>
      <c r="F49" s="56"/>
      <c r="G49" s="56"/>
      <c r="H49" s="56"/>
      <c r="I49" s="56"/>
      <c r="J49" s="56"/>
      <c r="K49" s="56"/>
      <c r="L49" s="56"/>
      <c r="M49" s="56"/>
      <c r="N49" s="56"/>
      <c r="O49" s="56"/>
      <c r="P49" s="56"/>
      <c r="Q49" s="56"/>
      <c r="R49" s="57"/>
      <c r="X49" s="161"/>
      <c r="Y49" s="161"/>
      <c r="Z49" s="161"/>
      <c r="AA49" s="161"/>
      <c r="AB49" s="161"/>
      <c r="AC49" s="161"/>
      <c r="AD49" s="161"/>
      <c r="AE49" s="54"/>
      <c r="AF49" s="54"/>
      <c r="AG49" s="54"/>
      <c r="AH49" s="54"/>
      <c r="AI49" s="54"/>
      <c r="AJ49" s="54"/>
      <c r="AK49" s="54"/>
    </row>
    <row r="50" spans="1:37" x14ac:dyDescent="0.2">
      <c r="A50" s="55"/>
      <c r="B50" s="56"/>
      <c r="C50" s="56"/>
      <c r="D50" s="134"/>
      <c r="E50" s="179" t="s">
        <v>32</v>
      </c>
      <c r="F50" s="134"/>
      <c r="G50" s="180"/>
      <c r="H50" s="134"/>
      <c r="I50" s="159"/>
      <c r="J50" s="159"/>
      <c r="K50" s="159"/>
      <c r="L50" s="159"/>
      <c r="M50" s="159"/>
      <c r="N50" s="159"/>
      <c r="O50" s="159"/>
      <c r="P50" s="159"/>
      <c r="Q50" s="56"/>
      <c r="R50" s="57"/>
      <c r="X50" s="161"/>
      <c r="Y50" s="161"/>
      <c r="Z50" s="161"/>
      <c r="AA50" s="161"/>
      <c r="AB50" s="161"/>
      <c r="AC50" s="161"/>
      <c r="AD50" s="161"/>
      <c r="AE50" s="54"/>
      <c r="AF50" s="54"/>
      <c r="AG50" s="54"/>
      <c r="AH50" s="54"/>
      <c r="AI50" s="54"/>
      <c r="AJ50" s="54"/>
      <c r="AK50" s="54"/>
    </row>
    <row r="51" spans="1:37" x14ac:dyDescent="0.2">
      <c r="A51" s="55"/>
      <c r="B51" s="56"/>
      <c r="C51" s="56"/>
      <c r="D51" s="181"/>
      <c r="E51" s="182" t="s">
        <v>71</v>
      </c>
      <c r="F51" s="183"/>
      <c r="G51" s="183"/>
      <c r="H51" s="183"/>
      <c r="I51" s="183"/>
      <c r="J51" s="183"/>
      <c r="K51" s="183"/>
      <c r="L51" s="183"/>
      <c r="M51" s="183"/>
      <c r="N51" s="183"/>
      <c r="O51" s="183"/>
      <c r="P51" s="183"/>
      <c r="Q51" s="56"/>
      <c r="R51" s="57"/>
      <c r="X51" s="161"/>
      <c r="Y51" s="161"/>
      <c r="Z51" s="161"/>
      <c r="AA51" s="161"/>
      <c r="AB51" s="161"/>
      <c r="AC51" s="161"/>
      <c r="AD51" s="161"/>
      <c r="AE51" s="54"/>
      <c r="AF51" s="54"/>
      <c r="AG51" s="54"/>
      <c r="AH51" s="54"/>
      <c r="AI51" s="54"/>
      <c r="AJ51" s="54"/>
      <c r="AK51" s="54"/>
    </row>
    <row r="52" spans="1:37" ht="18.75" customHeight="1" x14ac:dyDescent="0.2">
      <c r="A52" s="55"/>
      <c r="B52" s="56"/>
      <c r="C52" s="56"/>
      <c r="D52" s="181"/>
      <c r="E52" s="182" t="s">
        <v>72</v>
      </c>
      <c r="F52" s="183"/>
      <c r="G52" s="183"/>
      <c r="H52" s="183"/>
      <c r="I52" s="183"/>
      <c r="J52" s="183"/>
      <c r="K52" s="183"/>
      <c r="L52" s="183"/>
      <c r="M52" s="183"/>
      <c r="N52" s="183"/>
      <c r="O52" s="183"/>
      <c r="P52" s="183"/>
      <c r="Q52" s="56"/>
      <c r="R52" s="57"/>
      <c r="X52" s="161"/>
      <c r="Y52" s="161"/>
      <c r="Z52" s="161"/>
      <c r="AA52" s="161"/>
      <c r="AB52" s="161"/>
      <c r="AC52" s="161"/>
      <c r="AD52" s="161"/>
      <c r="AE52" s="54"/>
      <c r="AF52" s="54"/>
      <c r="AG52" s="54"/>
      <c r="AH52" s="54"/>
      <c r="AI52" s="54"/>
      <c r="AJ52" s="54"/>
      <c r="AK52" s="54"/>
    </row>
    <row r="53" spans="1:37" x14ac:dyDescent="0.2">
      <c r="A53" s="55"/>
      <c r="B53" s="56"/>
      <c r="C53" s="56"/>
      <c r="D53" s="181"/>
      <c r="E53" s="182" t="s">
        <v>73</v>
      </c>
      <c r="F53" s="183"/>
      <c r="G53" s="183"/>
      <c r="H53" s="183"/>
      <c r="I53" s="183"/>
      <c r="J53" s="183"/>
      <c r="K53" s="183"/>
      <c r="L53" s="183"/>
      <c r="M53" s="183"/>
      <c r="N53" s="183"/>
      <c r="O53" s="183"/>
      <c r="P53" s="183"/>
      <c r="Q53" s="56"/>
      <c r="R53" s="57"/>
      <c r="X53" s="161"/>
      <c r="Y53" s="161"/>
      <c r="Z53" s="161"/>
      <c r="AA53" s="161"/>
      <c r="AB53" s="161"/>
      <c r="AC53" s="161"/>
      <c r="AD53" s="161"/>
      <c r="AE53" s="54"/>
      <c r="AF53" s="54"/>
      <c r="AG53" s="54"/>
      <c r="AH53" s="54"/>
      <c r="AI53" s="54"/>
      <c r="AJ53" s="54"/>
      <c r="AK53" s="54"/>
    </row>
    <row r="54" spans="1:37" x14ac:dyDescent="0.2">
      <c r="A54" s="55"/>
      <c r="B54" s="56"/>
      <c r="C54" s="56"/>
      <c r="D54" s="181"/>
      <c r="E54" s="182" t="s">
        <v>74</v>
      </c>
      <c r="F54" s="182"/>
      <c r="G54" s="182"/>
      <c r="H54" s="182"/>
      <c r="I54" s="182"/>
      <c r="J54" s="182"/>
      <c r="K54" s="182"/>
      <c r="L54" s="182"/>
      <c r="M54" s="182"/>
      <c r="N54" s="182"/>
      <c r="O54" s="182"/>
      <c r="P54" s="182"/>
      <c r="Q54" s="56"/>
      <c r="R54" s="57"/>
      <c r="X54" s="161"/>
      <c r="Y54" s="161"/>
      <c r="Z54" s="161"/>
      <c r="AA54" s="161"/>
      <c r="AB54" s="161"/>
      <c r="AC54" s="161"/>
      <c r="AD54" s="161"/>
      <c r="AE54" s="54"/>
      <c r="AF54" s="54"/>
      <c r="AG54" s="54"/>
      <c r="AH54" s="54"/>
      <c r="AI54" s="54"/>
      <c r="AJ54" s="54"/>
      <c r="AK54" s="54"/>
    </row>
    <row r="55" spans="1:37" x14ac:dyDescent="0.2">
      <c r="A55" s="55"/>
      <c r="B55" s="56"/>
      <c r="C55" s="56"/>
      <c r="D55" s="181"/>
      <c r="E55" s="182"/>
      <c r="F55" s="182"/>
      <c r="G55" s="182"/>
      <c r="H55" s="182"/>
      <c r="I55" s="182"/>
      <c r="J55" s="182"/>
      <c r="K55" s="182"/>
      <c r="L55" s="182"/>
      <c r="M55" s="182"/>
      <c r="N55" s="182"/>
      <c r="O55" s="182"/>
      <c r="P55" s="182"/>
      <c r="Q55" s="56"/>
      <c r="R55" s="57"/>
      <c r="X55" s="161"/>
    </row>
    <row r="56" spans="1:37" ht="19" thickBot="1" x14ac:dyDescent="0.25">
      <c r="A56" s="184"/>
      <c r="B56" s="185"/>
      <c r="C56" s="185"/>
      <c r="D56" s="186"/>
      <c r="E56" s="187"/>
      <c r="F56" s="187"/>
      <c r="G56" s="187"/>
      <c r="H56" s="187"/>
      <c r="I56" s="187"/>
      <c r="J56" s="187"/>
      <c r="K56" s="187"/>
      <c r="L56" s="187"/>
      <c r="M56" s="187"/>
      <c r="N56" s="187"/>
      <c r="O56" s="187"/>
      <c r="P56" s="187"/>
      <c r="Q56" s="185"/>
      <c r="R56" s="188"/>
      <c r="X56" s="161"/>
    </row>
    <row r="59" spans="1:37" x14ac:dyDescent="0.2">
      <c r="A59" s="54"/>
      <c r="B59" s="54"/>
      <c r="C59" s="54"/>
      <c r="D59" s="189"/>
      <c r="E59" s="54"/>
      <c r="F59" s="54"/>
      <c r="G59" s="54"/>
      <c r="H59" s="54"/>
      <c r="I59" s="54"/>
      <c r="J59" s="54"/>
      <c r="K59" s="54"/>
      <c r="L59" s="54"/>
      <c r="M59" s="54"/>
      <c r="N59" s="54"/>
      <c r="O59" s="54"/>
      <c r="P59" s="54"/>
      <c r="Q59" s="54"/>
      <c r="R59" s="54"/>
    </row>
    <row r="60" spans="1:37" x14ac:dyDescent="0.2">
      <c r="A60" s="54"/>
      <c r="B60" s="54"/>
      <c r="C60" s="54"/>
      <c r="D60" s="54"/>
      <c r="E60" s="54"/>
      <c r="F60" s="54"/>
      <c r="G60" s="54"/>
      <c r="H60" s="54"/>
      <c r="I60" s="54"/>
      <c r="J60" s="54"/>
      <c r="K60" s="54"/>
      <c r="L60" s="54"/>
      <c r="M60" s="54"/>
      <c r="N60" s="54"/>
      <c r="O60" s="54"/>
      <c r="P60" s="54"/>
      <c r="Q60" s="54"/>
      <c r="R60" s="54"/>
    </row>
    <row r="61" spans="1:37" x14ac:dyDescent="0.2">
      <c r="A61" s="54"/>
      <c r="B61" s="54"/>
      <c r="C61" s="54"/>
      <c r="D61" s="54"/>
      <c r="E61" s="54"/>
      <c r="F61" s="54"/>
      <c r="G61" s="54"/>
      <c r="H61" s="54"/>
      <c r="I61" s="54"/>
      <c r="J61" s="54"/>
      <c r="K61" s="54"/>
      <c r="L61" s="54"/>
      <c r="M61" s="54"/>
      <c r="N61" s="54"/>
      <c r="O61" s="54"/>
      <c r="P61" s="54"/>
      <c r="Q61" s="54"/>
      <c r="R61" s="54"/>
    </row>
    <row r="62" spans="1:37" x14ac:dyDescent="0.2">
      <c r="A62" s="54"/>
      <c r="B62" s="54"/>
      <c r="C62" s="54"/>
      <c r="D62" s="54"/>
      <c r="E62" s="54"/>
      <c r="F62" s="54"/>
      <c r="G62" s="54"/>
      <c r="H62" s="54"/>
      <c r="I62" s="54"/>
      <c r="J62" s="54"/>
      <c r="K62" s="54"/>
      <c r="L62" s="54"/>
      <c r="M62" s="54"/>
      <c r="N62" s="54"/>
      <c r="O62" s="54"/>
      <c r="P62" s="54"/>
      <c r="Q62" s="54"/>
      <c r="R62" s="54"/>
    </row>
    <row r="63" spans="1:37" x14ac:dyDescent="0.2">
      <c r="A63" s="54"/>
      <c r="B63" s="54"/>
      <c r="C63" s="54"/>
      <c r="D63" s="54"/>
      <c r="E63" s="54"/>
      <c r="F63" s="54"/>
      <c r="G63" s="54"/>
      <c r="H63" s="54"/>
      <c r="I63" s="54"/>
      <c r="J63" s="54"/>
      <c r="K63" s="54"/>
      <c r="L63" s="54"/>
      <c r="M63" s="54"/>
      <c r="N63" s="54"/>
      <c r="O63" s="54"/>
      <c r="P63" s="54"/>
      <c r="Q63" s="54"/>
      <c r="R63" s="54"/>
    </row>
    <row r="64" spans="1:37" ht="18.75" customHeight="1" x14ac:dyDescent="0.2">
      <c r="A64" s="54"/>
      <c r="B64" s="54"/>
      <c r="C64" s="54"/>
      <c r="D64" s="54"/>
      <c r="E64" s="54"/>
      <c r="F64" s="54"/>
      <c r="G64" s="54"/>
      <c r="H64" s="54"/>
      <c r="I64" s="54"/>
      <c r="J64" s="54"/>
      <c r="K64" s="54"/>
      <c r="L64" s="54"/>
      <c r="M64" s="54"/>
      <c r="N64" s="54"/>
      <c r="O64" s="54"/>
      <c r="P64" s="54"/>
      <c r="Q64" s="54"/>
      <c r="R64" s="54"/>
    </row>
    <row r="65" spans="1:23" x14ac:dyDescent="0.2">
      <c r="A65" s="54"/>
      <c r="B65" s="54"/>
      <c r="C65" s="54"/>
      <c r="D65" s="54"/>
      <c r="E65" s="54"/>
      <c r="F65" s="54"/>
      <c r="G65" s="54"/>
      <c r="H65" s="54"/>
      <c r="I65" s="54"/>
      <c r="J65" s="54"/>
      <c r="K65" s="54"/>
      <c r="L65" s="54"/>
      <c r="M65" s="54"/>
      <c r="N65" s="54"/>
      <c r="O65" s="54"/>
      <c r="P65" s="54"/>
      <c r="Q65" s="54"/>
      <c r="R65" s="54"/>
    </row>
    <row r="66" spans="1:23" ht="18.75" customHeight="1" x14ac:dyDescent="0.2">
      <c r="A66" s="54"/>
      <c r="B66" s="54"/>
      <c r="C66" s="54"/>
      <c r="D66" s="54"/>
      <c r="E66" s="54"/>
      <c r="F66" s="54"/>
      <c r="G66" s="54"/>
      <c r="H66" s="54"/>
      <c r="I66" s="54"/>
      <c r="J66" s="54"/>
      <c r="K66" s="54"/>
      <c r="L66" s="54"/>
      <c r="M66" s="54"/>
      <c r="N66" s="54"/>
      <c r="O66" s="54"/>
      <c r="P66" s="54"/>
      <c r="Q66" s="54"/>
      <c r="R66" s="54"/>
    </row>
    <row r="67" spans="1:23" x14ac:dyDescent="0.2">
      <c r="A67" s="54"/>
      <c r="B67" s="54"/>
      <c r="C67" s="54"/>
      <c r="D67" s="54"/>
      <c r="E67" s="54"/>
      <c r="F67" s="54"/>
      <c r="G67" s="54"/>
      <c r="H67" s="54"/>
      <c r="I67" s="54"/>
      <c r="J67" s="54"/>
      <c r="K67" s="54"/>
      <c r="L67" s="54"/>
      <c r="M67" s="54"/>
      <c r="N67" s="54"/>
      <c r="O67" s="54"/>
      <c r="P67" s="54"/>
      <c r="Q67" s="54"/>
      <c r="R67" s="54"/>
    </row>
    <row r="68" spans="1:23" x14ac:dyDescent="0.2">
      <c r="A68" s="54"/>
      <c r="B68" s="54"/>
      <c r="C68" s="54"/>
      <c r="D68" s="54"/>
      <c r="E68" s="54"/>
      <c r="F68" s="54"/>
      <c r="G68" s="54"/>
      <c r="H68" s="54"/>
      <c r="I68" s="54"/>
      <c r="J68" s="54"/>
      <c r="K68" s="54"/>
      <c r="L68" s="54"/>
      <c r="M68" s="54"/>
      <c r="N68" s="54"/>
      <c r="O68" s="54"/>
      <c r="P68" s="54"/>
      <c r="Q68" s="54"/>
      <c r="R68" s="54"/>
    </row>
    <row r="69" spans="1:23" x14ac:dyDescent="0.2">
      <c r="A69" s="54"/>
      <c r="B69" s="54"/>
      <c r="C69" s="54"/>
      <c r="D69" s="54"/>
      <c r="E69" s="54"/>
      <c r="F69" s="54"/>
      <c r="G69" s="54"/>
      <c r="H69" s="54"/>
      <c r="I69" s="54"/>
      <c r="J69" s="54"/>
      <c r="K69" s="54"/>
      <c r="L69" s="54"/>
      <c r="M69" s="54"/>
      <c r="N69" s="54"/>
      <c r="O69" s="54"/>
      <c r="P69" s="54"/>
      <c r="Q69" s="54"/>
      <c r="R69" s="54"/>
    </row>
    <row r="70" spans="1:23" x14ac:dyDescent="0.2">
      <c r="A70" s="54"/>
      <c r="B70" s="54"/>
      <c r="C70" s="54"/>
      <c r="D70" s="54"/>
      <c r="E70" s="54"/>
      <c r="F70" s="54"/>
      <c r="G70" s="54"/>
      <c r="H70" s="54"/>
      <c r="I70" s="54"/>
      <c r="J70" s="54"/>
      <c r="K70" s="54"/>
      <c r="L70" s="54"/>
      <c r="M70" s="54"/>
      <c r="N70" s="54"/>
      <c r="O70" s="54"/>
      <c r="P70" s="54"/>
      <c r="Q70" s="54"/>
      <c r="R70" s="54"/>
    </row>
    <row r="71" spans="1:23" x14ac:dyDescent="0.2">
      <c r="A71" s="54"/>
      <c r="B71" s="54"/>
      <c r="C71" s="54"/>
      <c r="D71" s="54"/>
      <c r="E71" s="54"/>
      <c r="F71" s="54"/>
      <c r="G71" s="54"/>
      <c r="H71" s="54"/>
      <c r="I71" s="54"/>
      <c r="J71" s="54"/>
      <c r="K71" s="54"/>
      <c r="L71" s="54"/>
      <c r="M71" s="54"/>
      <c r="N71" s="54"/>
      <c r="O71" s="54"/>
      <c r="P71" s="54"/>
      <c r="Q71" s="54"/>
      <c r="R71" s="54"/>
    </row>
    <row r="72" spans="1:23" x14ac:dyDescent="0.2">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2">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2">
      <c r="S74" s="54"/>
      <c r="T74" s="54"/>
      <c r="U74" s="54"/>
      <c r="V74" s="54"/>
      <c r="W74" s="54"/>
    </row>
    <row r="75" spans="1:23" x14ac:dyDescent="0.2">
      <c r="S75" s="54"/>
      <c r="T75" s="54"/>
      <c r="U75" s="54"/>
      <c r="V75" s="54"/>
      <c r="W75" s="54"/>
    </row>
    <row r="76" spans="1:23" x14ac:dyDescent="0.2">
      <c r="S76" s="54"/>
      <c r="T76" s="54"/>
      <c r="U76" s="54"/>
      <c r="V76" s="54"/>
      <c r="W76" s="54"/>
    </row>
    <row r="77" spans="1:23" x14ac:dyDescent="0.2">
      <c r="S77" s="54"/>
      <c r="T77" s="54"/>
      <c r="U77" s="54"/>
      <c r="V77" s="54"/>
      <c r="W77" s="54"/>
    </row>
    <row r="78" spans="1:23" x14ac:dyDescent="0.2">
      <c r="S78" s="54"/>
      <c r="T78" s="54"/>
      <c r="U78" s="54"/>
      <c r="V78" s="54"/>
      <c r="W78" s="54"/>
    </row>
    <row r="79" spans="1:23" x14ac:dyDescent="0.2">
      <c r="S79" s="54"/>
      <c r="T79" s="54"/>
      <c r="U79" s="54"/>
      <c r="V79" s="54"/>
      <c r="W79" s="54"/>
    </row>
    <row r="80" spans="1:23" x14ac:dyDescent="0.2">
      <c r="S80" s="54"/>
      <c r="T80" s="54"/>
      <c r="U80" s="54"/>
      <c r="V80" s="54"/>
      <c r="W80" s="54"/>
    </row>
    <row r="81" spans="5:23" x14ac:dyDescent="0.2">
      <c r="E81" s="51" t="e">
        <f>IF(#REF!=X15,1,0)</f>
        <v>#REF!</v>
      </c>
      <c r="S81" s="54"/>
      <c r="T81" s="54"/>
      <c r="U81" s="54"/>
      <c r="V81" s="54"/>
      <c r="W81" s="54"/>
    </row>
    <row r="82" spans="5:23" x14ac:dyDescent="0.2">
      <c r="S82" s="54"/>
      <c r="T82" s="54"/>
      <c r="U82" s="54"/>
      <c r="V82" s="54"/>
      <c r="W82" s="54"/>
    </row>
    <row r="83" spans="5:23" x14ac:dyDescent="0.2">
      <c r="S83" s="54"/>
      <c r="T83" s="54"/>
      <c r="U83" s="54"/>
      <c r="V83" s="54"/>
      <c r="W83" s="54"/>
    </row>
    <row r="84" spans="5:23" x14ac:dyDescent="0.2">
      <c r="S84" s="54"/>
      <c r="T84" s="54"/>
      <c r="U84" s="54"/>
      <c r="V84" s="54"/>
      <c r="W84" s="54"/>
    </row>
    <row r="85" spans="5:23" x14ac:dyDescent="0.2">
      <c r="S85" s="54"/>
      <c r="T85" s="54"/>
      <c r="U85" s="54"/>
      <c r="V85" s="54"/>
      <c r="W85" s="54"/>
    </row>
    <row r="86" spans="5:23" x14ac:dyDescent="0.2">
      <c r="S86" s="54"/>
      <c r="T86" s="54"/>
      <c r="U86" s="54"/>
      <c r="V86" s="54"/>
      <c r="W86" s="54"/>
    </row>
  </sheetData>
  <sheetProtection algorithmName="SHA-512" hashValue="TK2+M8GI+S/CH6hNCpHpzSy24DKc5EIE++bTR3K6BVDJpYRQ0ZHaxL16d+NHJrvF0UwZVSvCRhuHcXtWtam2Qg==" saltValue="4VZbtb9W4BpiNr2J9kJyhQ==" spinCount="100000" sheet="1" objects="1" scenarios="1"/>
  <mergeCells count="8">
    <mergeCell ref="P24:Q24"/>
    <mergeCell ref="AD4:AD5"/>
    <mergeCell ref="X3:X5"/>
    <mergeCell ref="Y3:Y5"/>
    <mergeCell ref="Z3:Z5"/>
    <mergeCell ref="AA4:AA5"/>
    <mergeCell ref="AB4:AB5"/>
    <mergeCell ref="AC4:AC5"/>
  </mergeCells>
  <phoneticPr fontId="7" type="noConversion"/>
  <dataValidations count="7">
    <dataValidation type="whole" operator="greaterThanOrEqual" allowBlank="1" showInputMessage="1" showErrorMessage="1" sqref="D14 D20 J18 M18" xr:uid="{00000000-0002-0000-0300-000000000000}">
      <formula1>0</formula1>
    </dataValidation>
    <dataValidation type="whole" allowBlank="1" showInputMessage="1" showErrorMessage="1" error="Let op, de afname in je FOR moet een positief bedrag zijn en mag niet hoger zijn dan het bedrag in cel G37, namelijk de waarde van je FOR aan het begin van het jaar. " prompt="voer in als een positief getal" sqref="D15" xr:uid="{B47177DC-ABCD-466C-A161-F9D1BFB34F7B}">
      <formula1>0</formula1>
      <formula2>#REF!</formula2>
    </dataValidation>
    <dataValidation type="whole" allowBlank="1" showInputMessage="1" showErrorMessage="1" error="Let op, de afname in je FOR moet een positief bedrag zijn en mag niet hoger zijn dan het bedrag in cel H19, namelijk de waarde van je FOR aan het begin van het jaar. " prompt="voer in als een positief getal" sqref="D16" xr:uid="{9AA60495-66E3-402F-AB3C-5693F6330E7B}">
      <formula1>0</formula1>
      <formula2>#REF!</formula2>
    </dataValidation>
    <dataValidation type="list" allowBlank="1" showInputMessage="1" showErrorMessage="1" sqref="M16" xr:uid="{C75803D7-78CB-43C3-8047-C0389755F5E9}">
      <formula1>$Y$13:$Y$14</formula1>
    </dataValidation>
    <dataValidation type="whole" allowBlank="1" showInputMessage="1" showErrorMessage="1" error="Let op, de afname in je FOR moet een positief bedrag zijn en mag niet hoger zijn dan het bedrag in cel I47, namelijk de waarde van je FOR aan het begin van het jaar. " prompt="voer in als een positief getal" sqref="M20" xr:uid="{DF2CA2AD-65DC-4C90-8A9D-894642DB1D47}">
      <formula1>0</formula1>
      <formula2>O20</formula2>
    </dataValidation>
    <dataValidation type="whole" allowBlank="1" showInputMessage="1" showErrorMessage="1" error="Let op, de afname in je FOR moet een positief bedrag zijn en mag niet hoger zijn dan het bedrag in cel I43, namelijk de waarde van je FOR aan het begin van het jaar. " prompt="voer in als een positief getal" sqref="M19" xr:uid="{F6F8C6F6-B9DB-4666-BB27-177D1EE02873}">
      <formula1>0</formula1>
      <formula2>I43</formula2>
    </dataValidation>
    <dataValidation type="whole" allowBlank="1" showInputMessage="1" showErrorMessage="1" error="Let op, je lijfrentestorting moet een positief bedrag zijn en mag niet hoger zijn dan het bedrag in cel M28, &quot;de maximaal toegelaten lijfrentestorting&quot;. " prompt="voer in als een positief getal" sqref="M30" xr:uid="{4C8D177F-DC00-4D9F-8ABF-37A1D0DB9173}">
      <formula1>0</formula1>
      <formula2>M28</formula2>
    </dataValidation>
  </dataValidations>
  <hyperlinks>
    <hyperlink ref="W81" r:id="rId1" display="http://www.brightpensioen.nl/jaarruimtetool2015" xr:uid="{00000000-0004-0000-0300-000001000000}"/>
    <hyperlink ref="V81" r:id="rId2" display="http://www.brightpensioen.nl/jaarruimtetool2015" xr:uid="{00000000-0004-0000-0300-000000000000}"/>
    <hyperlink ref="E50" r:id="rId3" xr:uid="{1E957C7D-4F41-425B-AA07-FD8926AD6C08}"/>
  </hyperlinks>
  <pageMargins left="0.79000000000000015" right="0.79000000000000015" top="0.98" bottom="0.98" header="0.59" footer="0.59"/>
  <pageSetup paperSize="0" scale="55" orientation="landscape" horizontalDpi="4294967292" verticalDpi="4294967292"/>
  <headerFooter>
    <oddHeader>&amp;L&amp;"Calibri,Regular"&amp;K000000&amp;G&amp;C&amp;"Calibri,Regular"&amp;K000000Berekening Jaar- en Reserveringsuimte &amp;A</oddHeader>
    <oddFooter>&amp;L&amp;"Calibri,Bold"&amp;K000000 Persoonlijk en vertrouwelijk&amp;C&amp;"Calibri,Regular"&amp;K000000Ingevuld op: &amp;D&amp;R&amp;"Calibri,Regular"&amp;K000000Page &amp;P</oddFooter>
  </headerFooter>
  <drawing r:id="rId4"/>
  <legacyDrawing r:id="rId5"/>
  <legacyDrawingHF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AS86"/>
  <sheetViews>
    <sheetView zoomScale="80" zoomScaleNormal="80" zoomScalePageLayoutView="70" workbookViewId="0">
      <selection activeCell="J12" sqref="J12"/>
    </sheetView>
  </sheetViews>
  <sheetFormatPr baseColWidth="10" defaultColWidth="10.6640625" defaultRowHeight="18" x14ac:dyDescent="0.2"/>
  <cols>
    <col min="1" max="2" width="2.6640625" style="51" customWidth="1"/>
    <col min="3" max="8" width="12.6640625" style="51" customWidth="1"/>
    <col min="9" max="18" width="15.83203125" style="51" customWidth="1"/>
    <col min="19" max="23" width="10.6640625" style="51" customWidth="1"/>
    <col min="24" max="30" width="13.6640625" style="86" hidden="1" customWidth="1"/>
    <col min="31" max="31" width="10.6640625" style="51" hidden="1" customWidth="1"/>
    <col min="32" max="32" width="12.5" style="51" hidden="1" customWidth="1"/>
    <col min="33" max="34" width="14.1640625" style="51" hidden="1" customWidth="1"/>
    <col min="35" max="45" width="7.6640625" style="51" hidden="1" customWidth="1"/>
    <col min="46" max="46" width="0" style="51" hidden="1" customWidth="1"/>
    <col min="47" max="16384" width="10.6640625" style="51"/>
  </cols>
  <sheetData>
    <row r="1" spans="1:45" x14ac:dyDescent="0.2">
      <c r="A1" s="48"/>
      <c r="B1" s="49"/>
      <c r="C1" s="49"/>
      <c r="D1" s="49"/>
      <c r="E1" s="49"/>
      <c r="F1" s="49"/>
      <c r="G1" s="49"/>
      <c r="H1" s="49"/>
      <c r="I1" s="49"/>
      <c r="J1" s="49"/>
      <c r="K1" s="49"/>
      <c r="L1" s="49"/>
      <c r="M1" s="49"/>
      <c r="N1" s="49"/>
      <c r="O1" s="49"/>
      <c r="P1" s="49"/>
      <c r="Q1" s="49"/>
      <c r="R1" s="50"/>
      <c r="X1" s="52" t="s">
        <v>14</v>
      </c>
      <c r="Y1" s="53"/>
      <c r="Z1" s="53"/>
      <c r="AA1" s="53"/>
      <c r="AB1" s="53"/>
      <c r="AC1" s="53"/>
      <c r="AD1" s="53"/>
      <c r="AE1" s="54"/>
      <c r="AF1" s="54"/>
      <c r="AG1" s="54"/>
      <c r="AH1" s="54"/>
      <c r="AI1" s="54"/>
      <c r="AJ1" s="54"/>
      <c r="AK1" s="54"/>
    </row>
    <row r="2" spans="1:45" x14ac:dyDescent="0.2">
      <c r="A2" s="55"/>
      <c r="B2" s="56"/>
      <c r="C2" s="56"/>
      <c r="D2" s="56"/>
      <c r="E2" s="56"/>
      <c r="F2" s="56"/>
      <c r="G2" s="56"/>
      <c r="H2" s="56"/>
      <c r="I2" s="56"/>
      <c r="J2" s="56"/>
      <c r="K2" s="56"/>
      <c r="L2" s="56"/>
      <c r="M2" s="56"/>
      <c r="N2" s="56"/>
      <c r="O2" s="56"/>
      <c r="P2" s="56"/>
      <c r="Q2" s="56"/>
      <c r="R2" s="57"/>
      <c r="X2" s="53"/>
      <c r="Y2" s="53"/>
      <c r="Z2" s="53"/>
      <c r="AA2" s="53"/>
      <c r="AB2" s="53"/>
      <c r="AC2" s="53"/>
      <c r="AD2" s="53"/>
      <c r="AE2" s="58" t="s">
        <v>25</v>
      </c>
      <c r="AF2" s="58"/>
      <c r="AG2" s="54" t="s">
        <v>35</v>
      </c>
      <c r="AH2" s="54"/>
      <c r="AI2" s="54"/>
      <c r="AJ2" s="54"/>
      <c r="AK2" s="54"/>
    </row>
    <row r="3" spans="1:45" x14ac:dyDescent="0.2">
      <c r="A3" s="55"/>
      <c r="B3" s="56"/>
      <c r="C3" s="56"/>
      <c r="D3" s="56"/>
      <c r="E3" s="56"/>
      <c r="F3" s="56"/>
      <c r="G3" s="56"/>
      <c r="H3" s="56"/>
      <c r="I3" s="56"/>
      <c r="J3" s="56"/>
      <c r="K3" s="56"/>
      <c r="L3" s="56"/>
      <c r="M3" s="56"/>
      <c r="N3" s="56"/>
      <c r="O3" s="56"/>
      <c r="P3" s="56"/>
      <c r="Q3" s="56"/>
      <c r="R3" s="57"/>
      <c r="X3" s="215" t="s">
        <v>9</v>
      </c>
      <c r="Y3" s="215" t="s">
        <v>13</v>
      </c>
      <c r="Z3" s="215" t="s">
        <v>10</v>
      </c>
      <c r="AA3" s="59" t="s">
        <v>12</v>
      </c>
      <c r="AB3" s="59"/>
      <c r="AC3" s="60" t="s">
        <v>11</v>
      </c>
      <c r="AD3" s="59"/>
      <c r="AE3" s="61" t="s">
        <v>21</v>
      </c>
      <c r="AF3" s="61" t="s">
        <v>22</v>
      </c>
      <c r="AG3" s="54" t="s">
        <v>36</v>
      </c>
      <c r="AH3" s="54"/>
      <c r="AI3" s="54"/>
      <c r="AJ3" s="54"/>
      <c r="AK3" s="54"/>
    </row>
    <row r="4" spans="1:45" x14ac:dyDescent="0.2">
      <c r="A4" s="55"/>
      <c r="B4" s="56"/>
      <c r="C4" s="56"/>
      <c r="D4" s="56"/>
      <c r="E4" s="56"/>
      <c r="F4" s="56"/>
      <c r="G4" s="56"/>
      <c r="H4" s="56"/>
      <c r="I4" s="56"/>
      <c r="J4" s="56"/>
      <c r="K4" s="56"/>
      <c r="L4" s="56"/>
      <c r="M4" s="56"/>
      <c r="N4" s="56"/>
      <c r="O4" s="56"/>
      <c r="P4" s="56"/>
      <c r="Q4" s="56"/>
      <c r="R4" s="57"/>
      <c r="X4" s="215"/>
      <c r="Y4" s="215"/>
      <c r="Z4" s="215"/>
      <c r="AA4" s="215" t="s">
        <v>8</v>
      </c>
      <c r="AB4" s="215" t="s">
        <v>2</v>
      </c>
      <c r="AC4" s="215">
        <f>VLOOKUP($J$7,gegevens!$B$6:$K$35,9)</f>
        <v>56</v>
      </c>
      <c r="AD4" s="215">
        <f>VLOOKUP($J$7,gegevens!$B$6:$K$35,10)</f>
        <v>0</v>
      </c>
      <c r="AE4" s="61"/>
      <c r="AF4" s="61" t="s">
        <v>23</v>
      </c>
      <c r="AG4" s="54"/>
      <c r="AH4" s="54" t="s">
        <v>38</v>
      </c>
      <c r="AI4" s="54"/>
      <c r="AJ4" s="54"/>
      <c r="AK4" s="54"/>
    </row>
    <row r="5" spans="1:45" x14ac:dyDescent="0.2">
      <c r="A5" s="62"/>
      <c r="B5" s="63"/>
      <c r="C5" s="63"/>
      <c r="D5" s="63"/>
      <c r="E5" s="63"/>
      <c r="F5" s="63"/>
      <c r="G5" s="63"/>
      <c r="H5" s="63"/>
      <c r="I5" s="63"/>
      <c r="J5" s="63"/>
      <c r="K5" s="63"/>
      <c r="L5" s="63"/>
      <c r="M5" s="63"/>
      <c r="N5" s="63"/>
      <c r="O5" s="63"/>
      <c r="P5" s="63"/>
      <c r="Q5" s="63"/>
      <c r="R5" s="64"/>
      <c r="X5" s="216"/>
      <c r="Y5" s="216"/>
      <c r="Z5" s="216"/>
      <c r="AA5" s="216"/>
      <c r="AB5" s="216"/>
      <c r="AC5" s="216"/>
      <c r="AD5" s="216"/>
      <c r="AE5" s="58"/>
      <c r="AF5" s="58"/>
      <c r="AG5" s="54"/>
      <c r="AH5" s="54"/>
      <c r="AI5" s="54">
        <v>20</v>
      </c>
      <c r="AJ5" s="54">
        <f>AI5+5</f>
        <v>25</v>
      </c>
      <c r="AK5" s="54">
        <f t="shared" ref="AK5:AS5" si="0">AJ5+5</f>
        <v>30</v>
      </c>
      <c r="AL5" s="54">
        <f t="shared" si="0"/>
        <v>35</v>
      </c>
      <c r="AM5" s="54">
        <f t="shared" si="0"/>
        <v>40</v>
      </c>
      <c r="AN5" s="54">
        <f t="shared" si="0"/>
        <v>45</v>
      </c>
      <c r="AO5" s="54">
        <f t="shared" si="0"/>
        <v>50</v>
      </c>
      <c r="AP5" s="54">
        <f t="shared" si="0"/>
        <v>55</v>
      </c>
      <c r="AQ5" s="54">
        <f t="shared" si="0"/>
        <v>60</v>
      </c>
      <c r="AR5" s="54">
        <f t="shared" si="0"/>
        <v>65</v>
      </c>
      <c r="AS5" s="54">
        <f t="shared" si="0"/>
        <v>70</v>
      </c>
    </row>
    <row r="6" spans="1:45" x14ac:dyDescent="0.2">
      <c r="A6" s="65"/>
      <c r="B6" s="66"/>
      <c r="C6" s="66"/>
      <c r="D6" s="66"/>
      <c r="E6" s="66"/>
      <c r="F6" s="66"/>
      <c r="G6" s="66"/>
      <c r="H6" s="66"/>
      <c r="I6" s="66"/>
      <c r="J6" s="66"/>
      <c r="K6" s="66"/>
      <c r="L6" s="66"/>
      <c r="M6" s="66"/>
      <c r="N6" s="66"/>
      <c r="O6" s="66"/>
      <c r="P6" s="66"/>
      <c r="Q6" s="66"/>
      <c r="R6" s="67"/>
      <c r="X6" s="68">
        <v>2</v>
      </c>
      <c r="Y6" s="68">
        <v>3</v>
      </c>
      <c r="Z6" s="68">
        <v>4</v>
      </c>
      <c r="AA6" s="68">
        <v>5</v>
      </c>
      <c r="AB6" s="68">
        <v>6</v>
      </c>
      <c r="AC6" s="68">
        <v>7</v>
      </c>
      <c r="AD6" s="68">
        <v>8</v>
      </c>
      <c r="AE6" s="69">
        <v>11</v>
      </c>
      <c r="AF6" s="69">
        <v>12</v>
      </c>
      <c r="AG6" s="69">
        <v>14</v>
      </c>
      <c r="AH6" s="69">
        <v>15</v>
      </c>
      <c r="AI6" s="69">
        <v>17</v>
      </c>
      <c r="AJ6" s="69">
        <f>AI6+1</f>
        <v>18</v>
      </c>
      <c r="AK6" s="69">
        <f t="shared" ref="AK6:AS6" si="1">AJ6+1</f>
        <v>19</v>
      </c>
      <c r="AL6" s="69">
        <f t="shared" si="1"/>
        <v>20</v>
      </c>
      <c r="AM6" s="69">
        <f t="shared" si="1"/>
        <v>21</v>
      </c>
      <c r="AN6" s="69">
        <f t="shared" si="1"/>
        <v>22</v>
      </c>
      <c r="AO6" s="69">
        <f t="shared" si="1"/>
        <v>23</v>
      </c>
      <c r="AP6" s="69">
        <f t="shared" si="1"/>
        <v>24</v>
      </c>
      <c r="AQ6" s="69">
        <f t="shared" si="1"/>
        <v>25</v>
      </c>
      <c r="AR6" s="69">
        <f t="shared" si="1"/>
        <v>26</v>
      </c>
      <c r="AS6" s="69">
        <f t="shared" si="1"/>
        <v>27</v>
      </c>
    </row>
    <row r="7" spans="1:45" ht="23" x14ac:dyDescent="0.25">
      <c r="A7" s="65"/>
      <c r="B7" s="70"/>
      <c r="C7" s="66"/>
      <c r="D7" s="66"/>
      <c r="E7" s="66"/>
      <c r="F7" s="66"/>
      <c r="G7" s="66"/>
      <c r="H7" s="66"/>
      <c r="I7" s="71" t="s">
        <v>57</v>
      </c>
      <c r="J7" s="190">
        <f>'2019'!J7-1</f>
        <v>2018</v>
      </c>
      <c r="K7" s="73"/>
      <c r="L7" s="73"/>
      <c r="M7" s="73"/>
      <c r="N7" s="66"/>
      <c r="O7" s="74">
        <f>X7</f>
        <v>12129</v>
      </c>
      <c r="P7" s="75" t="s">
        <v>9</v>
      </c>
      <c r="Q7" s="66"/>
      <c r="R7" s="67"/>
      <c r="X7" s="76">
        <f>VLOOKUP($J$7,gegevens!$B$6:$I$35,X6)</f>
        <v>12129</v>
      </c>
      <c r="Y7" s="77">
        <f>VLOOKUP($J$7,gegevens!$B$6:$I$35,Y6)</f>
        <v>0.13300000000000001</v>
      </c>
      <c r="Z7" s="78">
        <f>VLOOKUP($J$7,gegevens!$B$6:$I$35,Z6)</f>
        <v>6.27</v>
      </c>
      <c r="AA7" s="76">
        <f>VLOOKUP($J$7,gegevens!$B$6:$I$35,AA6)</f>
        <v>92946</v>
      </c>
      <c r="AB7" s="76">
        <f>VLOOKUP($J$7,gegevens!$B$6:$I$35,AB6)</f>
        <v>12362</v>
      </c>
      <c r="AC7" s="76">
        <f>VLOOKUP($J$7,gegevens!$B$6:$I$35,AC6)</f>
        <v>7167</v>
      </c>
      <c r="AD7" s="76">
        <f>VLOOKUP($J$7,gegevens!$B$6:$N$35,AD6)</f>
        <v>14152</v>
      </c>
      <c r="AE7" s="79">
        <f>VLOOKUP($J$7-1,gegevens!$B$6:$N$35,AE6)</f>
        <v>9.8000000000000004E-2</v>
      </c>
      <c r="AF7" s="80">
        <f>VLOOKUP($J$7-1,gegevens!$B$6:$N$35,AF6)</f>
        <v>8946</v>
      </c>
      <c r="AG7" s="80">
        <f>VLOOKUP($J$7,gegevens!$B$6:$AB$35,AG6)</f>
        <v>105075</v>
      </c>
      <c r="AH7" s="79">
        <f>VLOOKUP($J$7,gegevens!$B$6:$AB$35,AH6)</f>
        <v>0.17</v>
      </c>
      <c r="AI7" s="79">
        <f>VLOOKUP($J$7,gegevens!$B$6:$AB$35,AI6)</f>
        <v>2.3E-2</v>
      </c>
      <c r="AJ7" s="79">
        <f>VLOOKUP($J$7,gegevens!$B$6:$AB$35,AJ6)</f>
        <v>2.7E-2</v>
      </c>
      <c r="AK7" s="79">
        <f>VLOOKUP($J$7,gegevens!$B$6:$AB$35,AK6)</f>
        <v>3.3000000000000002E-2</v>
      </c>
      <c r="AL7" s="79">
        <f>VLOOKUP($J$7,gegevens!$B$6:$AB$35,AL6)</f>
        <v>3.9E-2</v>
      </c>
      <c r="AM7" s="79">
        <f>VLOOKUP($J$7,gegevens!$B$6:$AB$35,AM6)</f>
        <v>4.7E-2</v>
      </c>
      <c r="AN7" s="79">
        <f>VLOOKUP($J$7,gegevens!$B$6:$AB$35,AN6)</f>
        <v>5.7000000000000002E-2</v>
      </c>
      <c r="AO7" s="79">
        <f>VLOOKUP($J$7,gegevens!$B$6:$AB$35,AO6)</f>
        <v>6.8000000000000005E-2</v>
      </c>
      <c r="AP7" s="79">
        <f>VLOOKUP($J$7,gegevens!$B$6:$AB$35,AP6)</f>
        <v>8.3000000000000004E-2</v>
      </c>
      <c r="AQ7" s="79">
        <f>VLOOKUP($J$7,gegevens!$B$6:$AB$35,AQ6)</f>
        <v>9.9000000000000005E-2</v>
      </c>
      <c r="AR7" s="79">
        <f>VLOOKUP($J$7,gegevens!$B$6:$AB$35,AR6)</f>
        <v>0.11899999999999999</v>
      </c>
      <c r="AS7" s="79">
        <f>VLOOKUP($J$7,gegevens!$B$6:$AB$35,AS6)</f>
        <v>0.13500000000000001</v>
      </c>
    </row>
    <row r="8" spans="1:45" x14ac:dyDescent="0.2">
      <c r="A8" s="65"/>
      <c r="B8" s="66"/>
      <c r="C8" s="66"/>
      <c r="D8" s="66"/>
      <c r="E8" s="66"/>
      <c r="F8" s="66"/>
      <c r="G8" s="66"/>
      <c r="H8" s="66"/>
      <c r="I8" s="87"/>
      <c r="J8" s="66"/>
      <c r="K8" s="66"/>
      <c r="L8" s="66"/>
      <c r="M8" s="66"/>
      <c r="N8" s="66"/>
      <c r="O8" s="74">
        <f>MAX(0,ROUNDUP(MIN(J12+M12+P12-O7,AA7),0))</f>
        <v>0</v>
      </c>
      <c r="P8" s="75" t="s">
        <v>67</v>
      </c>
      <c r="Q8" s="66"/>
      <c r="R8" s="67"/>
      <c r="X8" s="53"/>
      <c r="Y8" s="53"/>
      <c r="Z8" s="53"/>
      <c r="AA8" s="53"/>
      <c r="AB8" s="53"/>
      <c r="AC8" s="82">
        <f>ROUNDUP(AH7*O8,0)</f>
        <v>0</v>
      </c>
      <c r="AD8" s="53"/>
      <c r="AE8" s="61"/>
      <c r="AF8" s="61"/>
      <c r="AG8" s="54"/>
      <c r="AH8" s="54"/>
      <c r="AI8" s="54"/>
      <c r="AJ8" s="54"/>
      <c r="AK8" s="54"/>
    </row>
    <row r="9" spans="1:45" x14ac:dyDescent="0.2">
      <c r="A9" s="65"/>
      <c r="B9" s="66"/>
      <c r="C9" s="66"/>
      <c r="D9" s="66"/>
      <c r="E9" s="66"/>
      <c r="F9" s="66"/>
      <c r="G9" s="66"/>
      <c r="H9" s="66"/>
      <c r="I9" s="66"/>
      <c r="J9" s="66"/>
      <c r="K9" s="66"/>
      <c r="L9" s="66"/>
      <c r="M9" s="66"/>
      <c r="N9" s="66"/>
      <c r="O9" s="85">
        <f>Y7</f>
        <v>0.13300000000000001</v>
      </c>
      <c r="P9" s="75" t="s">
        <v>61</v>
      </c>
      <c r="Q9" s="66"/>
      <c r="R9" s="67"/>
      <c r="Y9" s="86" t="s">
        <v>19</v>
      </c>
      <c r="Z9" s="86" t="s">
        <v>18</v>
      </c>
      <c r="AE9" s="54"/>
      <c r="AF9" s="54"/>
      <c r="AG9" s="54"/>
      <c r="AH9" s="54"/>
      <c r="AI9" s="54"/>
      <c r="AJ9" s="54"/>
      <c r="AK9" s="54"/>
    </row>
    <row r="10" spans="1:45" x14ac:dyDescent="0.2">
      <c r="A10" s="65"/>
      <c r="B10" s="66"/>
      <c r="C10" s="66"/>
      <c r="D10" s="66"/>
      <c r="E10" s="66"/>
      <c r="F10" s="66"/>
      <c r="G10" s="66"/>
      <c r="H10" s="66"/>
      <c r="I10" s="87"/>
      <c r="J10" s="87"/>
      <c r="K10" s="87"/>
      <c r="L10" s="87"/>
      <c r="M10" s="87"/>
      <c r="N10" s="87"/>
      <c r="O10" s="87"/>
      <c r="P10" s="88"/>
      <c r="Q10" s="66"/>
      <c r="R10" s="67"/>
      <c r="X10" s="86" t="s">
        <v>27</v>
      </c>
      <c r="Y10" s="90">
        <f>J7-YEAR(Geboortedatum)-1</f>
        <v>37</v>
      </c>
      <c r="Z10" s="86">
        <f>12-MONTH(Geboortedatum)</f>
        <v>11</v>
      </c>
      <c r="AC10" s="86" t="s">
        <v>20</v>
      </c>
      <c r="AD10" s="86">
        <f>IF(Y10&lt;AC4,1,IF(Y10&gt;AC4,2,IF(Z10&lt;AD4,1,2)))</f>
        <v>1</v>
      </c>
      <c r="AE10" s="54"/>
      <c r="AF10" s="54"/>
      <c r="AG10" s="54"/>
      <c r="AH10" s="54"/>
      <c r="AI10" s="54">
        <f>IF($Y$10&lt;AI5,1-SUM($AG10:AG10),0)</f>
        <v>0</v>
      </c>
      <c r="AJ10" s="54">
        <f>IF($Y$10&lt;AJ5,1-SUM($AG10:AI10),0)</f>
        <v>0</v>
      </c>
      <c r="AK10" s="54">
        <f>IF($Y$10&lt;AK5,1-SUM($AG10:AJ10),0)</f>
        <v>0</v>
      </c>
      <c r="AL10" s="54">
        <f>IF($Y$10&lt;AL5,1-SUM($AG10:AK10),0)</f>
        <v>0</v>
      </c>
      <c r="AM10" s="54">
        <f>IF($Y$10&lt;AM5,1-SUM($AG10:AL10),0)</f>
        <v>1</v>
      </c>
      <c r="AN10" s="54">
        <f>IF($Y$10&lt;AN5,1-SUM($AG10:AM10),0)</f>
        <v>0</v>
      </c>
      <c r="AO10" s="54">
        <f>IF($Y$10&lt;AO5,1-SUM($AG10:AN10),0)</f>
        <v>0</v>
      </c>
      <c r="AP10" s="54">
        <f>IF($Y$10&lt;AP5,1-SUM($AG10:AO10),0)</f>
        <v>0</v>
      </c>
      <c r="AQ10" s="54">
        <f>IF($Y$10&lt;AQ5,1-SUM($AG10:AP10),0)</f>
        <v>0</v>
      </c>
      <c r="AR10" s="54">
        <f>IF($Y$10&lt;AR5,1-SUM($AG10:AQ10),0)</f>
        <v>0</v>
      </c>
      <c r="AS10" s="54">
        <f>IF($Y$10&lt;AS5,1-SUM($AG10:AR10),0)</f>
        <v>0</v>
      </c>
    </row>
    <row r="11" spans="1:45" x14ac:dyDescent="0.2">
      <c r="A11" s="65"/>
      <c r="B11" s="66"/>
      <c r="C11" s="66"/>
      <c r="D11" s="66"/>
      <c r="E11" s="66"/>
      <c r="F11" s="66"/>
      <c r="G11" s="66"/>
      <c r="H11" s="66"/>
      <c r="I11" s="91" t="s">
        <v>56</v>
      </c>
      <c r="J11" s="91"/>
      <c r="K11" s="87"/>
      <c r="L11" s="91" t="s">
        <v>58</v>
      </c>
      <c r="M11" s="91"/>
      <c r="N11" s="88"/>
      <c r="O11" s="91" t="s">
        <v>52</v>
      </c>
      <c r="P11" s="91"/>
      <c r="Q11" s="66"/>
      <c r="R11" s="67"/>
      <c r="X11" s="86" t="s">
        <v>28</v>
      </c>
      <c r="Y11" s="90">
        <f>AC4+10</f>
        <v>66</v>
      </c>
      <c r="Z11" s="86">
        <f>AD4</f>
        <v>0</v>
      </c>
      <c r="AC11" s="86" t="s">
        <v>29</v>
      </c>
      <c r="AD11" s="86">
        <f>IF(AD12&lt;0,1,0)</f>
        <v>1</v>
      </c>
      <c r="AE11" s="54"/>
      <c r="AF11" s="54"/>
      <c r="AG11" s="54"/>
      <c r="AH11" s="54"/>
      <c r="AI11" s="54"/>
      <c r="AJ11" s="54"/>
      <c r="AK11" s="54"/>
    </row>
    <row r="12" spans="1:45" x14ac:dyDescent="0.2">
      <c r="A12" s="65"/>
      <c r="B12" s="66"/>
      <c r="C12" s="66"/>
      <c r="D12" s="66"/>
      <c r="E12" s="66"/>
      <c r="F12" s="66"/>
      <c r="G12" s="66"/>
      <c r="H12" s="66"/>
      <c r="I12" s="92" t="str">
        <f>"Inkomen "&amp;(J7-1)</f>
        <v>Inkomen 2017</v>
      </c>
      <c r="J12" s="93">
        <v>0</v>
      </c>
      <c r="K12" s="94"/>
      <c r="L12" s="95" t="str">
        <f>"Winst/(Verlies) "&amp;($J$7-1)</f>
        <v>Winst/(Verlies) 2017</v>
      </c>
      <c r="M12" s="96">
        <v>0</v>
      </c>
      <c r="N12" s="89"/>
      <c r="O12" s="95" t="str">
        <f>"Overig inkomen "&amp;($J$7-1)</f>
        <v>Overig inkomen 2017</v>
      </c>
      <c r="P12" s="96">
        <v>0</v>
      </c>
      <c r="Q12" s="66"/>
      <c r="R12" s="67"/>
      <c r="AD12" s="97">
        <f>Y10-Y11+(Z10-Z11)/12</f>
        <v>-28.083333333333332</v>
      </c>
      <c r="AE12" s="98"/>
      <c r="AF12" s="54"/>
      <c r="AG12" s="54"/>
      <c r="AH12" s="54"/>
      <c r="AI12" s="99"/>
      <c r="AJ12" s="54"/>
      <c r="AK12" s="54"/>
    </row>
    <row r="13" spans="1:45" x14ac:dyDescent="0.2">
      <c r="A13" s="65"/>
      <c r="B13" s="66"/>
      <c r="C13" s="66"/>
      <c r="D13" s="66"/>
      <c r="E13" s="66"/>
      <c r="F13" s="66"/>
      <c r="G13" s="66"/>
      <c r="H13" s="66"/>
      <c r="I13" s="116"/>
      <c r="J13" s="66"/>
      <c r="K13" s="66"/>
      <c r="L13" s="100"/>
      <c r="M13" s="66"/>
      <c r="N13" s="89"/>
      <c r="O13" s="89"/>
      <c r="P13" s="66"/>
      <c r="Q13" s="66"/>
      <c r="R13" s="67"/>
      <c r="Y13" s="101">
        <v>0</v>
      </c>
      <c r="AE13" s="54"/>
      <c r="AF13" s="54"/>
      <c r="AG13" s="54"/>
      <c r="AH13" s="54"/>
      <c r="AI13" s="54"/>
      <c r="AJ13" s="54"/>
      <c r="AK13" s="54"/>
    </row>
    <row r="14" spans="1:45" x14ac:dyDescent="0.2">
      <c r="A14" s="65"/>
      <c r="B14" s="66"/>
      <c r="C14" s="66"/>
      <c r="D14" s="66"/>
      <c r="E14" s="66"/>
      <c r="F14" s="66"/>
      <c r="G14" s="66"/>
      <c r="H14" s="66"/>
      <c r="I14" s="191" t="s">
        <v>54</v>
      </c>
      <c r="J14" s="103"/>
      <c r="K14" s="66"/>
      <c r="L14" s="104" t="s">
        <v>59</v>
      </c>
      <c r="M14" s="103"/>
      <c r="N14" s="66"/>
      <c r="O14" s="66"/>
      <c r="P14" s="66"/>
      <c r="Q14" s="66"/>
      <c r="R14" s="67"/>
      <c r="Y14" s="101">
        <v>1</v>
      </c>
      <c r="AE14" s="54"/>
      <c r="AF14" s="54"/>
      <c r="AG14" s="54"/>
      <c r="AH14" s="54"/>
      <c r="AI14" s="54"/>
      <c r="AJ14" s="54"/>
      <c r="AK14" s="54"/>
    </row>
    <row r="15" spans="1:45" x14ac:dyDescent="0.2">
      <c r="A15" s="65"/>
      <c r="B15" s="66"/>
      <c r="C15" s="66"/>
      <c r="D15" s="66"/>
      <c r="E15" s="66"/>
      <c r="F15" s="66"/>
      <c r="G15" s="66"/>
      <c r="H15" s="66"/>
      <c r="I15" s="192" t="s">
        <v>55</v>
      </c>
      <c r="J15" s="106"/>
      <c r="K15" s="66"/>
      <c r="L15" s="107" t="s">
        <v>60</v>
      </c>
      <c r="M15" s="106"/>
      <c r="N15" s="66"/>
      <c r="O15" s="66"/>
      <c r="P15" s="66"/>
      <c r="Q15" s="66"/>
      <c r="R15" s="67"/>
      <c r="AE15" s="54"/>
      <c r="AF15" s="54"/>
      <c r="AG15" s="54"/>
      <c r="AH15" s="54"/>
      <c r="AI15" s="54"/>
      <c r="AJ15" s="54"/>
      <c r="AK15" s="54"/>
    </row>
    <row r="16" spans="1:45" x14ac:dyDescent="0.2">
      <c r="A16" s="65"/>
      <c r="B16" s="66"/>
      <c r="C16" s="66"/>
      <c r="D16" s="66"/>
      <c r="E16" s="66"/>
      <c r="F16" s="66"/>
      <c r="G16" s="66"/>
      <c r="H16" s="66"/>
      <c r="I16" s="193"/>
      <c r="J16" s="109"/>
      <c r="K16" s="66"/>
      <c r="L16" s="110" t="str">
        <f>"in "&amp;($J$7-1)&amp;"?"</f>
        <v>in 2017?</v>
      </c>
      <c r="M16" s="111">
        <v>0</v>
      </c>
      <c r="N16" s="66"/>
      <c r="O16" s="66"/>
      <c r="P16" s="66"/>
      <c r="Q16" s="66"/>
      <c r="R16" s="67"/>
      <c r="AE16" s="54"/>
      <c r="AF16" s="54"/>
      <c r="AG16" s="54"/>
      <c r="AH16" s="54"/>
      <c r="AI16" s="54"/>
      <c r="AJ16" s="54"/>
      <c r="AK16" s="54"/>
    </row>
    <row r="17" spans="1:37" x14ac:dyDescent="0.2">
      <c r="A17" s="65"/>
      <c r="B17" s="66"/>
      <c r="C17" s="66"/>
      <c r="D17" s="66"/>
      <c r="E17" s="66"/>
      <c r="F17" s="66"/>
      <c r="G17" s="66"/>
      <c r="H17" s="66"/>
      <c r="I17" s="116"/>
      <c r="J17" s="66"/>
      <c r="K17" s="66"/>
      <c r="L17" s="100"/>
      <c r="M17" s="66"/>
      <c r="N17" s="66"/>
      <c r="O17" s="66"/>
      <c r="P17" s="66"/>
      <c r="Q17" s="66"/>
      <c r="R17" s="67"/>
      <c r="AE17" s="54"/>
      <c r="AF17" s="54"/>
      <c r="AG17" s="54"/>
      <c r="AH17" s="54"/>
      <c r="AI17" s="54"/>
      <c r="AJ17" s="54"/>
      <c r="AK17" s="54"/>
    </row>
    <row r="18" spans="1:37" x14ac:dyDescent="0.2">
      <c r="A18" s="65"/>
      <c r="B18" s="66"/>
      <c r="C18" s="66"/>
      <c r="D18" s="66"/>
      <c r="E18" s="66"/>
      <c r="F18" s="66"/>
      <c r="G18" s="66"/>
      <c r="H18" s="66"/>
      <c r="I18" s="112" t="str">
        <f>"Factor A "&amp;(J7-1)</f>
        <v>Factor A 2017</v>
      </c>
      <c r="J18" s="113">
        <v>0</v>
      </c>
      <c r="K18" s="66"/>
      <c r="L18" s="114" t="str">
        <f>"Toename FOR in "&amp;(J7-1)</f>
        <v>Toename FOR in 2017</v>
      </c>
      <c r="M18" s="115">
        <f>IF(AND(M16=1,M19=0),MIN(AE7*M12,AF7),0)</f>
        <v>0</v>
      </c>
      <c r="N18" s="66"/>
      <c r="O18" s="66"/>
      <c r="P18" s="66"/>
      <c r="Q18" s="66"/>
      <c r="R18" s="67"/>
      <c r="AE18" s="54"/>
      <c r="AF18" s="54"/>
      <c r="AG18" s="54"/>
      <c r="AH18" s="54"/>
      <c r="AI18" s="54"/>
      <c r="AJ18" s="54"/>
      <c r="AK18" s="54"/>
    </row>
    <row r="19" spans="1:37" x14ac:dyDescent="0.2">
      <c r="A19" s="65"/>
      <c r="B19" s="66"/>
      <c r="C19" s="66"/>
      <c r="D19" s="66"/>
      <c r="E19" s="66"/>
      <c r="F19" s="66"/>
      <c r="G19" s="66"/>
      <c r="H19" s="66"/>
      <c r="I19" s="116" t="s">
        <v>10</v>
      </c>
      <c r="J19" s="66">
        <f>Z7</f>
        <v>6.27</v>
      </c>
      <c r="K19" s="66"/>
      <c r="L19" s="114" t="str">
        <f>"Afname FOR in "&amp;(J7-1)</f>
        <v>Afname FOR in 2017</v>
      </c>
      <c r="M19" s="115">
        <v>0</v>
      </c>
      <c r="N19" s="66"/>
      <c r="O19" s="66"/>
      <c r="P19" s="66"/>
      <c r="Q19" s="66"/>
      <c r="R19" s="67"/>
      <c r="AE19" s="54"/>
      <c r="AF19" s="54"/>
      <c r="AG19" s="54"/>
      <c r="AH19" s="54"/>
      <c r="AI19" s="54"/>
      <c r="AJ19" s="54"/>
      <c r="AK19" s="54"/>
    </row>
    <row r="20" spans="1:37" x14ac:dyDescent="0.2">
      <c r="A20" s="65"/>
      <c r="B20" s="66"/>
      <c r="C20" s="66"/>
      <c r="D20" s="66"/>
      <c r="E20" s="66"/>
      <c r="F20" s="66"/>
      <c r="G20" s="66"/>
      <c r="H20" s="66"/>
      <c r="I20" s="66"/>
      <c r="J20" s="66"/>
      <c r="K20" s="66"/>
      <c r="L20" s="114" t="str">
        <f>"FOR omgezet naar lijfrente in "&amp;(J7)</f>
        <v>FOR omgezet naar lijfrente in 2018</v>
      </c>
      <c r="M20" s="117">
        <v>0</v>
      </c>
      <c r="N20" s="118" t="s">
        <v>3</v>
      </c>
      <c r="O20" s="119">
        <f>ROUNDUP(I47,0)</f>
        <v>0</v>
      </c>
      <c r="P20" s="66"/>
      <c r="Q20" s="66"/>
      <c r="R20" s="67"/>
      <c r="AE20" s="54"/>
      <c r="AF20" s="54"/>
      <c r="AG20" s="54"/>
      <c r="AH20" s="54"/>
      <c r="AI20" s="54"/>
      <c r="AJ20" s="54"/>
      <c r="AK20" s="54"/>
    </row>
    <row r="21" spans="1:37" x14ac:dyDescent="0.2">
      <c r="A21" s="65"/>
      <c r="B21" s="66"/>
      <c r="C21" s="66"/>
      <c r="D21" s="66"/>
      <c r="E21" s="66"/>
      <c r="F21" s="66"/>
      <c r="G21" s="66"/>
      <c r="H21" s="66"/>
      <c r="I21" s="66"/>
      <c r="J21" s="66"/>
      <c r="K21" s="66"/>
      <c r="L21" s="66"/>
      <c r="M21" s="66"/>
      <c r="N21" s="66"/>
      <c r="O21" s="66"/>
      <c r="P21" s="66"/>
      <c r="Q21" s="66"/>
      <c r="R21" s="67"/>
      <c r="AE21" s="54"/>
      <c r="AF21" s="54"/>
      <c r="AG21" s="54"/>
      <c r="AH21" s="54"/>
      <c r="AI21" s="54"/>
      <c r="AJ21" s="54"/>
      <c r="AK21" s="54"/>
    </row>
    <row r="22" spans="1:37" x14ac:dyDescent="0.2">
      <c r="A22" s="62"/>
      <c r="B22" s="63"/>
      <c r="C22" s="63"/>
      <c r="D22" s="63"/>
      <c r="E22" s="63"/>
      <c r="F22" s="63"/>
      <c r="G22" s="63"/>
      <c r="H22" s="63"/>
      <c r="I22" s="63"/>
      <c r="J22" s="63"/>
      <c r="K22" s="63"/>
      <c r="L22" s="63"/>
      <c r="M22" s="63"/>
      <c r="N22" s="63"/>
      <c r="O22" s="63"/>
      <c r="P22" s="63"/>
      <c r="Q22" s="63"/>
      <c r="R22" s="64"/>
      <c r="S22" s="120"/>
      <c r="T22" s="120"/>
      <c r="U22" s="120"/>
      <c r="AE22" s="54"/>
      <c r="AF22" s="54"/>
      <c r="AG22" s="54"/>
      <c r="AH22" s="54"/>
      <c r="AI22" s="54"/>
      <c r="AJ22" s="54"/>
      <c r="AK22" s="54"/>
    </row>
    <row r="23" spans="1:37" ht="18.75" customHeight="1" thickBot="1" x14ac:dyDescent="0.25">
      <c r="A23" s="55"/>
      <c r="B23" s="56"/>
      <c r="C23" s="56"/>
      <c r="D23" s="56"/>
      <c r="E23" s="56"/>
      <c r="F23" s="56"/>
      <c r="G23" s="56"/>
      <c r="H23" s="56"/>
      <c r="I23" s="56"/>
      <c r="J23" s="56"/>
      <c r="K23" s="56"/>
      <c r="L23" s="56"/>
      <c r="M23" s="56"/>
      <c r="N23" s="56"/>
      <c r="O23" s="56"/>
      <c r="P23" s="56"/>
      <c r="Q23" s="56"/>
      <c r="R23" s="57"/>
      <c r="AE23" s="54"/>
      <c r="AF23" s="54"/>
      <c r="AG23" s="54"/>
      <c r="AH23" s="54"/>
      <c r="AI23" s="54"/>
      <c r="AJ23" s="54"/>
      <c r="AK23" s="54"/>
    </row>
    <row r="24" spans="1:37" ht="19" thickBot="1" x14ac:dyDescent="0.25">
      <c r="A24" s="55"/>
      <c r="B24" s="56"/>
      <c r="C24" s="56"/>
      <c r="D24" s="56"/>
      <c r="E24" s="56"/>
      <c r="F24" s="56"/>
      <c r="G24" s="56"/>
      <c r="H24" s="56"/>
      <c r="I24" s="121" t="str">
        <f>"Beschikbare jaarruimte in "&amp;J7</f>
        <v>Beschikbare jaarruimte in 2018</v>
      </c>
      <c r="J24" s="122"/>
      <c r="K24" s="122"/>
      <c r="L24" s="123"/>
      <c r="M24" s="124">
        <f>MAX(0,ROUNDUP(O8*O9-J18*J19-M18,0))*AD11</f>
        <v>0</v>
      </c>
      <c r="N24" s="56"/>
      <c r="O24" s="56"/>
      <c r="P24" s="217"/>
      <c r="Q24" s="214"/>
      <c r="R24" s="57"/>
      <c r="AE24" s="54"/>
      <c r="AF24" s="54"/>
      <c r="AG24" s="54"/>
      <c r="AH24" s="54"/>
      <c r="AI24" s="54"/>
      <c r="AJ24" s="54"/>
      <c r="AK24" s="54"/>
    </row>
    <row r="25" spans="1:37" ht="11" customHeight="1" thickBot="1" x14ac:dyDescent="0.25">
      <c r="A25" s="55"/>
      <c r="B25" s="56"/>
      <c r="C25" s="56"/>
      <c r="D25" s="56"/>
      <c r="E25" s="56"/>
      <c r="F25" s="56"/>
      <c r="G25" s="56"/>
      <c r="H25" s="56"/>
      <c r="I25" s="125"/>
      <c r="J25" s="126"/>
      <c r="K25" s="127"/>
      <c r="L25" s="56"/>
      <c r="M25" s="128"/>
      <c r="N25" s="56"/>
      <c r="O25" s="56"/>
      <c r="P25" s="56"/>
      <c r="Q25" s="56"/>
      <c r="R25" s="57"/>
      <c r="AE25" s="54"/>
      <c r="AF25" s="54"/>
      <c r="AG25" s="54"/>
      <c r="AH25" s="54"/>
      <c r="AI25" s="54"/>
      <c r="AJ25" s="54"/>
      <c r="AK25" s="54"/>
    </row>
    <row r="26" spans="1:37" ht="19" thickBot="1" x14ac:dyDescent="0.25">
      <c r="A26" s="55"/>
      <c r="B26" s="56"/>
      <c r="C26" s="56"/>
      <c r="D26" s="56"/>
      <c r="E26" s="56"/>
      <c r="F26" s="56"/>
      <c r="G26" s="56"/>
      <c r="H26" s="56"/>
      <c r="I26" s="129" t="str">
        <f>"Beschikbare reserveringsruimte in "&amp;J7</f>
        <v>Beschikbare reserveringsruimte in 2018</v>
      </c>
      <c r="J26" s="130"/>
      <c r="K26" s="130"/>
      <c r="L26" s="131"/>
      <c r="M26" s="124">
        <f>MIN(SUM(J38:P38),AC8,CHOOSE(AD10,AC7,AD7))</f>
        <v>0</v>
      </c>
      <c r="N26" s="56"/>
      <c r="O26" s="56"/>
      <c r="P26" s="56"/>
      <c r="Q26" s="56"/>
      <c r="R26" s="57"/>
      <c r="V26" s="132"/>
      <c r="X26" s="54"/>
      <c r="Y26" s="54"/>
      <c r="Z26" s="54"/>
      <c r="AA26" s="51"/>
      <c r="AB26" s="51"/>
      <c r="AC26" s="51"/>
      <c r="AD26" s="51"/>
    </row>
    <row r="27" spans="1:37" ht="11" customHeight="1" thickBot="1" x14ac:dyDescent="0.25">
      <c r="A27" s="55"/>
      <c r="B27" s="56"/>
      <c r="C27" s="56"/>
      <c r="D27" s="56"/>
      <c r="E27" s="56"/>
      <c r="F27" s="56"/>
      <c r="G27" s="56"/>
      <c r="H27" s="56"/>
      <c r="I27" s="133"/>
      <c r="J27" s="134"/>
      <c r="K27" s="135"/>
      <c r="L27" s="56"/>
      <c r="M27" s="128"/>
      <c r="N27" s="56"/>
      <c r="O27" s="56"/>
      <c r="P27" s="56"/>
      <c r="Q27" s="56"/>
      <c r="R27" s="57"/>
      <c r="S27" s="120"/>
      <c r="T27" s="120"/>
      <c r="U27" s="120"/>
      <c r="W27" s="136"/>
      <c r="X27" s="54"/>
      <c r="Y27" s="54"/>
      <c r="Z27" s="54"/>
      <c r="AA27" s="51"/>
      <c r="AB27" s="51"/>
      <c r="AC27" s="51"/>
      <c r="AD27" s="51"/>
    </row>
    <row r="28" spans="1:37" ht="19" thickBot="1" x14ac:dyDescent="0.25">
      <c r="A28" s="55"/>
      <c r="B28" s="56"/>
      <c r="C28" s="56"/>
      <c r="D28" s="56"/>
      <c r="E28" s="56"/>
      <c r="F28" s="56"/>
      <c r="G28" s="56"/>
      <c r="H28" s="56"/>
      <c r="I28" s="137" t="str">
        <f>"Maximaal toegelaten lijfrentestorting in "&amp;J7</f>
        <v>Maximaal toegelaten lijfrentestorting in 2018</v>
      </c>
      <c r="J28" s="138"/>
      <c r="K28" s="138"/>
      <c r="L28" s="139"/>
      <c r="M28" s="124">
        <f>M24+M26+M20</f>
        <v>0</v>
      </c>
      <c r="N28" s="56"/>
      <c r="O28" s="56"/>
      <c r="P28" s="56"/>
      <c r="Q28" s="56"/>
      <c r="R28" s="57"/>
      <c r="X28" s="54"/>
      <c r="Y28" s="54"/>
      <c r="Z28" s="54"/>
      <c r="AA28" s="51"/>
      <c r="AB28" s="51"/>
      <c r="AC28" s="51"/>
      <c r="AD28" s="51"/>
    </row>
    <row r="29" spans="1:37" ht="11" customHeight="1" thickBot="1" x14ac:dyDescent="0.25">
      <c r="A29" s="55"/>
      <c r="B29" s="56"/>
      <c r="C29" s="56"/>
      <c r="D29" s="56"/>
      <c r="E29" s="56"/>
      <c r="F29" s="56"/>
      <c r="G29" s="56"/>
      <c r="H29" s="56"/>
      <c r="I29" s="133"/>
      <c r="J29" s="134"/>
      <c r="K29" s="135"/>
      <c r="L29" s="56"/>
      <c r="M29" s="128"/>
      <c r="N29" s="56"/>
      <c r="O29" s="56"/>
      <c r="P29" s="56"/>
      <c r="Q29" s="56"/>
      <c r="R29" s="57"/>
      <c r="X29" s="54"/>
      <c r="Y29" s="54"/>
      <c r="Z29" s="54"/>
      <c r="AA29" s="51"/>
      <c r="AB29" s="51"/>
      <c r="AC29" s="51"/>
      <c r="AD29" s="51"/>
    </row>
    <row r="30" spans="1:37" x14ac:dyDescent="0.2">
      <c r="A30" s="55"/>
      <c r="B30" s="56"/>
      <c r="C30" s="56"/>
      <c r="D30" s="56"/>
      <c r="E30" s="56"/>
      <c r="F30" s="56"/>
      <c r="G30" s="56"/>
      <c r="H30" s="56"/>
      <c r="I30" s="140" t="str">
        <f>"Gestort aan lijfrente in "&amp;J7</f>
        <v>Gestort aan lijfrente in 2018</v>
      </c>
      <c r="J30" s="141"/>
      <c r="K30" s="141"/>
      <c r="L30" s="142"/>
      <c r="M30" s="143">
        <v>0</v>
      </c>
      <c r="N30" s="56"/>
      <c r="O30" s="56"/>
      <c r="P30" s="56"/>
      <c r="Q30" s="56"/>
      <c r="R30" s="57"/>
      <c r="X30" s="54"/>
      <c r="Y30" s="54"/>
      <c r="Z30" s="54"/>
      <c r="AA30" s="51"/>
      <c r="AB30" s="51"/>
      <c r="AC30" s="51"/>
      <c r="AD30" s="51"/>
    </row>
    <row r="31" spans="1:37" x14ac:dyDescent="0.2">
      <c r="A31" s="55"/>
      <c r="B31" s="56"/>
      <c r="C31" s="56"/>
      <c r="D31" s="56"/>
      <c r="E31" s="56"/>
      <c r="F31" s="56"/>
      <c r="G31" s="56"/>
      <c r="H31" s="56"/>
      <c r="I31" s="144" t="s">
        <v>5</v>
      </c>
      <c r="J31" s="145"/>
      <c r="K31" s="145"/>
      <c r="L31" s="146"/>
      <c r="M31" s="147">
        <f>IF((M30-M20)&gt;M26,M26,MAX(0,M30-M20))</f>
        <v>0</v>
      </c>
      <c r="N31" s="56"/>
      <c r="O31" s="56"/>
      <c r="P31" s="56"/>
      <c r="Q31" s="56"/>
      <c r="R31" s="57"/>
      <c r="X31" s="54"/>
      <c r="Y31" s="54"/>
      <c r="Z31" s="54"/>
      <c r="AA31" s="51"/>
      <c r="AB31" s="51"/>
      <c r="AC31" s="51"/>
      <c r="AD31" s="51"/>
    </row>
    <row r="32" spans="1:37" ht="19" thickBot="1" x14ac:dyDescent="0.25">
      <c r="A32" s="55"/>
      <c r="B32" s="56"/>
      <c r="C32" s="56"/>
      <c r="D32" s="56"/>
      <c r="E32" s="56"/>
      <c r="F32" s="56"/>
      <c r="G32" s="56"/>
      <c r="H32" s="56"/>
      <c r="I32" s="148" t="s">
        <v>63</v>
      </c>
      <c r="J32" s="149"/>
      <c r="K32" s="149"/>
      <c r="L32" s="150"/>
      <c r="M32" s="151">
        <f>MAX(0,M30-M31-M20)</f>
        <v>0</v>
      </c>
      <c r="N32" s="56"/>
      <c r="O32" s="56"/>
      <c r="P32" s="56"/>
      <c r="Q32" s="56"/>
      <c r="R32" s="57"/>
      <c r="X32" s="54"/>
      <c r="Y32" s="54"/>
      <c r="Z32" s="54"/>
      <c r="AA32" s="51"/>
      <c r="AB32" s="51"/>
      <c r="AC32" s="51"/>
      <c r="AD32" s="51"/>
    </row>
    <row r="33" spans="1:37" ht="11" customHeight="1" thickBot="1" x14ac:dyDescent="0.25">
      <c r="A33" s="55"/>
      <c r="B33" s="56"/>
      <c r="C33" s="56"/>
      <c r="D33" s="56"/>
      <c r="E33" s="56"/>
      <c r="F33" s="56"/>
      <c r="G33" s="56"/>
      <c r="H33" s="56"/>
      <c r="I33" s="152"/>
      <c r="J33" s="56"/>
      <c r="K33" s="56"/>
      <c r="L33" s="56"/>
      <c r="M33" s="128"/>
      <c r="N33" s="56"/>
      <c r="O33" s="56"/>
      <c r="P33" s="56"/>
      <c r="Q33" s="56"/>
      <c r="R33" s="57"/>
      <c r="X33" s="54"/>
      <c r="Y33" s="54"/>
      <c r="Z33" s="54"/>
      <c r="AA33" s="51"/>
      <c r="AB33" s="51"/>
      <c r="AC33" s="51"/>
      <c r="AD33" s="51"/>
    </row>
    <row r="34" spans="1:37" ht="19" thickBot="1" x14ac:dyDescent="0.25">
      <c r="A34" s="55"/>
      <c r="B34" s="56"/>
      <c r="C34" s="56"/>
      <c r="D34" s="56"/>
      <c r="E34" s="56"/>
      <c r="F34" s="56"/>
      <c r="G34" s="56"/>
      <c r="H34" s="56"/>
      <c r="I34" s="153" t="str">
        <f>"Nog maximaal extra in te leggen in "&amp;J7</f>
        <v>Nog maximaal extra in te leggen in 2018</v>
      </c>
      <c r="J34" s="154"/>
      <c r="K34" s="155"/>
      <c r="L34" s="156"/>
      <c r="M34" s="124">
        <f>M28-M30</f>
        <v>0</v>
      </c>
      <c r="N34" s="56"/>
      <c r="O34" s="56"/>
      <c r="P34" s="56"/>
      <c r="Q34" s="56"/>
      <c r="R34" s="57"/>
      <c r="X34" s="54"/>
      <c r="Y34" s="54"/>
      <c r="Z34" s="54"/>
      <c r="AA34" s="51"/>
      <c r="AB34" s="51"/>
      <c r="AC34" s="51"/>
      <c r="AD34" s="51"/>
    </row>
    <row r="35" spans="1:37" x14ac:dyDescent="0.2">
      <c r="A35" s="55"/>
      <c r="B35" s="56"/>
      <c r="C35" s="56"/>
      <c r="D35" s="56"/>
      <c r="E35" s="56"/>
      <c r="F35" s="56"/>
      <c r="G35" s="56"/>
      <c r="H35" s="56"/>
      <c r="I35" s="56"/>
      <c r="J35" s="133"/>
      <c r="K35" s="133"/>
      <c r="L35" s="133"/>
      <c r="M35" s="133"/>
      <c r="N35" s="133"/>
      <c r="O35" s="133"/>
      <c r="P35" s="133"/>
      <c r="Q35" s="133"/>
      <c r="R35" s="157"/>
      <c r="X35" s="54"/>
      <c r="Y35" s="54"/>
      <c r="Z35" s="54"/>
      <c r="AA35" s="51"/>
      <c r="AB35" s="51"/>
      <c r="AC35" s="51"/>
      <c r="AD35" s="51"/>
    </row>
    <row r="36" spans="1:37" x14ac:dyDescent="0.2">
      <c r="A36" s="55"/>
      <c r="B36" s="56"/>
      <c r="C36" s="56"/>
      <c r="D36" s="56"/>
      <c r="E36" s="56"/>
      <c r="F36" s="133"/>
      <c r="G36" s="133"/>
      <c r="H36" s="133"/>
      <c r="I36" s="158"/>
      <c r="J36" s="134"/>
      <c r="K36" s="159"/>
      <c r="L36" s="159"/>
      <c r="M36" s="159"/>
      <c r="N36" s="159"/>
      <c r="O36" s="159"/>
      <c r="P36" s="159"/>
      <c r="Q36" s="159"/>
      <c r="R36" s="160"/>
      <c r="X36" s="161"/>
      <c r="Y36" s="161"/>
      <c r="Z36" s="161"/>
      <c r="AA36" s="161"/>
      <c r="AB36" s="161"/>
      <c r="AC36" s="161"/>
      <c r="AD36" s="161"/>
      <c r="AE36" s="54"/>
      <c r="AF36" s="54"/>
      <c r="AG36" s="54"/>
      <c r="AH36" s="54"/>
      <c r="AI36" s="54"/>
      <c r="AJ36" s="54"/>
      <c r="AK36" s="54"/>
    </row>
    <row r="37" spans="1:37" x14ac:dyDescent="0.2">
      <c r="A37" s="55"/>
      <c r="B37" s="56"/>
      <c r="C37" s="56"/>
      <c r="D37" s="162"/>
      <c r="E37" s="162"/>
      <c r="F37" s="162"/>
      <c r="G37" s="163" t="s">
        <v>6</v>
      </c>
      <c r="H37" s="159"/>
      <c r="I37" s="164">
        <f>J7</f>
        <v>2018</v>
      </c>
      <c r="J37" s="164">
        <f t="shared" ref="J37:L37" si="2">I37-1</f>
        <v>2017</v>
      </c>
      <c r="K37" s="164">
        <f t="shared" si="2"/>
        <v>2016</v>
      </c>
      <c r="L37" s="164">
        <f t="shared" si="2"/>
        <v>2015</v>
      </c>
      <c r="M37" s="164" t="s">
        <v>62</v>
      </c>
      <c r="N37" s="194"/>
      <c r="O37" s="194"/>
      <c r="P37" s="194"/>
      <c r="Q37" s="194"/>
      <c r="R37" s="160"/>
      <c r="X37" s="161"/>
      <c r="Y37" s="161"/>
      <c r="Z37" s="161"/>
      <c r="AA37" s="161"/>
      <c r="AB37" s="161"/>
      <c r="AC37" s="161"/>
      <c r="AD37" s="161"/>
      <c r="AE37" s="54"/>
      <c r="AF37" s="54"/>
      <c r="AG37" s="54"/>
      <c r="AH37" s="54"/>
      <c r="AI37" s="54"/>
      <c r="AJ37" s="54"/>
      <c r="AK37" s="54"/>
    </row>
    <row r="38" spans="1:37" x14ac:dyDescent="0.2">
      <c r="A38" s="55"/>
      <c r="B38" s="56"/>
      <c r="C38" s="56"/>
      <c r="D38" s="165"/>
      <c r="E38" s="165"/>
      <c r="F38" s="165"/>
      <c r="G38" s="166" t="str">
        <f>"Nog ongebruikt begin "&amp;J7</f>
        <v>Nog ongebruikt begin 2018</v>
      </c>
      <c r="H38" s="167"/>
      <c r="I38" s="168">
        <f>M24</f>
        <v>0</v>
      </c>
      <c r="J38" s="167">
        <f>'2017'!I40</f>
        <v>0</v>
      </c>
      <c r="K38" s="167">
        <f>'2017'!J40</f>
        <v>0</v>
      </c>
      <c r="L38" s="167">
        <f>'2017'!K40</f>
        <v>0</v>
      </c>
      <c r="M38" s="167"/>
      <c r="N38" s="167"/>
      <c r="O38" s="167"/>
      <c r="P38" s="167"/>
      <c r="Q38" s="167"/>
      <c r="R38" s="160"/>
      <c r="X38" s="161"/>
      <c r="Y38" s="161"/>
      <c r="Z38" s="161"/>
      <c r="AA38" s="161"/>
      <c r="AB38" s="161"/>
      <c r="AC38" s="161"/>
      <c r="AD38" s="161"/>
      <c r="AE38" s="54"/>
      <c r="AF38" s="54"/>
      <c r="AG38" s="54"/>
      <c r="AH38" s="54"/>
      <c r="AI38" s="54"/>
      <c r="AJ38" s="54"/>
      <c r="AK38" s="54"/>
    </row>
    <row r="39" spans="1:37" x14ac:dyDescent="0.2">
      <c r="A39" s="55"/>
      <c r="B39" s="56"/>
      <c r="C39" s="56"/>
      <c r="D39" s="165"/>
      <c r="E39" s="165"/>
      <c r="F39" s="165"/>
      <c r="G39" s="166" t="str">
        <f>"Gebruikt in "&amp;J7</f>
        <v>Gebruikt in 2018</v>
      </c>
      <c r="H39" s="167"/>
      <c r="I39" s="169">
        <f>M32</f>
        <v>0</v>
      </c>
      <c r="J39" s="169">
        <f>IF(J38&lt;($M31-SUM(K39:$Q39)),J38,($M31-SUM(K39:$Q39)))</f>
        <v>0</v>
      </c>
      <c r="K39" s="169">
        <f>IF(K38&lt;($M31-SUM(L39:$Q39)),K38,($M31-SUM(L39:$Q39)))</f>
        <v>0</v>
      </c>
      <c r="L39" s="169">
        <f>IF(L38&lt;($M31-SUM(M39:$Q39)),L38,($M31-SUM(M39:$Q39)))</f>
        <v>0</v>
      </c>
      <c r="M39" s="168"/>
      <c r="N39" s="168"/>
      <c r="O39" s="168"/>
      <c r="P39" s="168"/>
      <c r="Q39" s="159"/>
      <c r="R39" s="160"/>
      <c r="AE39" s="54"/>
      <c r="AF39" s="54"/>
      <c r="AG39" s="54"/>
      <c r="AH39" s="54"/>
      <c r="AI39" s="54"/>
      <c r="AJ39" s="54"/>
      <c r="AK39" s="54"/>
    </row>
    <row r="40" spans="1:37" x14ac:dyDescent="0.2">
      <c r="A40" s="55"/>
      <c r="B40" s="56"/>
      <c r="C40" s="56"/>
      <c r="D40" s="162"/>
      <c r="E40" s="162"/>
      <c r="F40" s="162"/>
      <c r="G40" s="170" t="s">
        <v>26</v>
      </c>
      <c r="H40" s="167"/>
      <c r="I40" s="195">
        <f>I38-I39</f>
        <v>0</v>
      </c>
      <c r="J40" s="195">
        <f>J38-J39</f>
        <v>0</v>
      </c>
      <c r="K40" s="195">
        <f>K38-K39</f>
        <v>0</v>
      </c>
      <c r="L40" s="195">
        <f>L38-L39</f>
        <v>0</v>
      </c>
      <c r="M40" s="195"/>
      <c r="N40" s="195"/>
      <c r="O40" s="195"/>
      <c r="P40" s="195"/>
      <c r="Q40" s="159"/>
      <c r="R40" s="160"/>
      <c r="X40" s="161"/>
      <c r="Y40" s="161"/>
      <c r="Z40" s="161"/>
      <c r="AA40" s="161"/>
      <c r="AB40" s="161"/>
      <c r="AC40" s="161"/>
      <c r="AD40" s="161"/>
      <c r="AE40" s="54"/>
      <c r="AF40" s="54"/>
      <c r="AG40" s="54"/>
      <c r="AH40" s="54"/>
      <c r="AI40" s="54"/>
      <c r="AJ40" s="54"/>
      <c r="AK40" s="54"/>
    </row>
    <row r="41" spans="1:37" x14ac:dyDescent="0.2">
      <c r="A41" s="55"/>
      <c r="B41" s="56"/>
      <c r="C41" s="56"/>
      <c r="D41" s="159"/>
      <c r="E41" s="159"/>
      <c r="F41" s="159"/>
      <c r="G41" s="168"/>
      <c r="H41" s="167"/>
      <c r="I41" s="182"/>
      <c r="J41" s="159"/>
      <c r="K41" s="159"/>
      <c r="L41" s="159"/>
      <c r="M41" s="159"/>
      <c r="N41" s="159"/>
      <c r="O41" s="159"/>
      <c r="P41" s="159"/>
      <c r="Q41" s="159"/>
      <c r="R41" s="160"/>
      <c r="X41" s="161"/>
      <c r="Y41" s="161"/>
      <c r="Z41" s="161"/>
      <c r="AA41" s="161"/>
      <c r="AB41" s="161"/>
      <c r="AC41" s="161"/>
      <c r="AD41" s="161"/>
      <c r="AE41" s="54"/>
      <c r="AF41" s="54"/>
      <c r="AG41" s="54"/>
      <c r="AH41" s="54"/>
      <c r="AI41" s="54"/>
      <c r="AJ41" s="54"/>
      <c r="AK41" s="54"/>
    </row>
    <row r="42" spans="1:37" x14ac:dyDescent="0.2">
      <c r="A42" s="55"/>
      <c r="B42" s="56"/>
      <c r="C42" s="56"/>
      <c r="D42" s="162"/>
      <c r="E42" s="162"/>
      <c r="F42" s="162"/>
      <c r="G42" s="173" t="s">
        <v>24</v>
      </c>
      <c r="H42" s="173"/>
      <c r="I42" s="159"/>
      <c r="J42" s="159"/>
      <c r="K42" s="159"/>
      <c r="L42" s="159"/>
      <c r="M42" s="159"/>
      <c r="N42" s="159"/>
      <c r="O42" s="159"/>
      <c r="P42" s="159"/>
      <c r="Q42" s="159"/>
      <c r="R42" s="160"/>
      <c r="X42" s="161"/>
      <c r="Y42" s="161"/>
      <c r="Z42" s="161"/>
      <c r="AA42" s="161"/>
      <c r="AB42" s="161"/>
      <c r="AC42" s="161"/>
      <c r="AD42" s="161"/>
      <c r="AE42" s="54"/>
      <c r="AF42" s="54"/>
      <c r="AG42" s="54"/>
      <c r="AH42" s="54"/>
      <c r="AI42" s="54"/>
      <c r="AJ42" s="54"/>
      <c r="AK42" s="54"/>
    </row>
    <row r="43" spans="1:37" x14ac:dyDescent="0.2">
      <c r="A43" s="55"/>
      <c r="B43" s="56"/>
      <c r="C43" s="56"/>
      <c r="D43" s="165"/>
      <c r="E43" s="165"/>
      <c r="F43" s="165"/>
      <c r="G43" s="174" t="str">
        <f>"Stand FOR begin "&amp;(J7-1)</f>
        <v>Stand FOR begin 2017</v>
      </c>
      <c r="H43" s="174"/>
      <c r="I43" s="175">
        <f>'2017'!I47</f>
        <v>0</v>
      </c>
      <c r="J43" s="159"/>
      <c r="K43" s="159"/>
      <c r="L43" s="159"/>
      <c r="M43" s="159"/>
      <c r="N43" s="159"/>
      <c r="O43" s="159"/>
      <c r="P43" s="159"/>
      <c r="Q43" s="159"/>
      <c r="R43" s="57"/>
      <c r="X43" s="161"/>
      <c r="Y43" s="161"/>
      <c r="Z43" s="161"/>
      <c r="AA43" s="161"/>
      <c r="AB43" s="161"/>
      <c r="AC43" s="161"/>
      <c r="AD43" s="161"/>
      <c r="AE43" s="54"/>
      <c r="AF43" s="54"/>
      <c r="AG43" s="54"/>
      <c r="AH43" s="54"/>
      <c r="AI43" s="54"/>
      <c r="AJ43" s="54"/>
      <c r="AK43" s="54"/>
    </row>
    <row r="44" spans="1:37" x14ac:dyDescent="0.2">
      <c r="A44" s="55"/>
      <c r="B44" s="56"/>
      <c r="C44" s="56"/>
      <c r="D44" s="165"/>
      <c r="E44" s="165"/>
      <c r="F44" s="165"/>
      <c r="G44" s="174" t="str">
        <f>L18</f>
        <v>Toename FOR in 2017</v>
      </c>
      <c r="H44" s="174"/>
      <c r="I44" s="175">
        <f>M18</f>
        <v>0</v>
      </c>
      <c r="J44" s="159"/>
      <c r="K44" s="159"/>
      <c r="L44" s="159"/>
      <c r="M44" s="159"/>
      <c r="N44" s="159"/>
      <c r="O44" s="159"/>
      <c r="P44" s="159"/>
      <c r="Q44" s="159"/>
      <c r="R44" s="57"/>
      <c r="X44" s="161"/>
      <c r="Y44" s="161"/>
      <c r="Z44" s="161"/>
      <c r="AA44" s="161"/>
      <c r="AB44" s="161"/>
      <c r="AC44" s="161"/>
      <c r="AD44" s="161"/>
      <c r="AE44" s="54"/>
      <c r="AF44" s="54"/>
      <c r="AG44" s="54"/>
      <c r="AH44" s="54"/>
      <c r="AI44" s="54"/>
      <c r="AJ44" s="54"/>
      <c r="AK44" s="54"/>
    </row>
    <row r="45" spans="1:37" x14ac:dyDescent="0.2">
      <c r="A45" s="55"/>
      <c r="B45" s="56"/>
      <c r="C45" s="56"/>
      <c r="D45" s="165"/>
      <c r="E45" s="165"/>
      <c r="F45" s="165"/>
      <c r="G45" s="174" t="str">
        <f>L19</f>
        <v>Afname FOR in 2017</v>
      </c>
      <c r="H45" s="174"/>
      <c r="I45" s="175">
        <f>M19</f>
        <v>0</v>
      </c>
      <c r="J45" s="159"/>
      <c r="K45" s="159"/>
      <c r="L45" s="159"/>
      <c r="M45" s="159"/>
      <c r="N45" s="159"/>
      <c r="O45" s="159"/>
      <c r="P45" s="159"/>
      <c r="Q45" s="159"/>
      <c r="R45" s="57"/>
      <c r="X45" s="161"/>
      <c r="Y45" s="161"/>
      <c r="Z45" s="161"/>
      <c r="AA45" s="161"/>
      <c r="AB45" s="161"/>
      <c r="AC45" s="161"/>
      <c r="AD45" s="161"/>
      <c r="AE45" s="54"/>
      <c r="AF45" s="54"/>
      <c r="AG45" s="54"/>
      <c r="AH45" s="54"/>
      <c r="AI45" s="54"/>
      <c r="AJ45" s="54"/>
      <c r="AK45" s="54"/>
    </row>
    <row r="46" spans="1:37" x14ac:dyDescent="0.2">
      <c r="A46" s="55"/>
      <c r="B46" s="56"/>
      <c r="C46" s="56"/>
      <c r="D46" s="165"/>
      <c r="E46" s="165"/>
      <c r="F46" s="165"/>
      <c r="G46" s="174" t="str">
        <f>"Bedrag FOR omgezet naar lijfrente in "&amp;(J7-1)</f>
        <v>Bedrag FOR omgezet naar lijfrente in 2017</v>
      </c>
      <c r="H46" s="174"/>
      <c r="I46" s="176">
        <f>'2017'!M20</f>
        <v>0</v>
      </c>
      <c r="J46" s="159"/>
      <c r="K46" s="159"/>
      <c r="L46" s="159"/>
      <c r="M46" s="159"/>
      <c r="N46" s="159"/>
      <c r="O46" s="159"/>
      <c r="P46" s="159"/>
      <c r="Q46" s="159"/>
      <c r="R46" s="57"/>
      <c r="X46" s="161"/>
      <c r="Y46" s="161"/>
      <c r="Z46" s="161"/>
      <c r="AA46" s="161"/>
      <c r="AB46" s="161"/>
      <c r="AC46" s="161"/>
      <c r="AD46" s="161"/>
      <c r="AE46" s="54"/>
      <c r="AF46" s="54"/>
      <c r="AG46" s="54"/>
      <c r="AH46" s="54"/>
      <c r="AI46" s="54"/>
      <c r="AJ46" s="54"/>
      <c r="AK46" s="54"/>
    </row>
    <row r="47" spans="1:37" x14ac:dyDescent="0.2">
      <c r="A47" s="55"/>
      <c r="B47" s="56"/>
      <c r="C47" s="56"/>
      <c r="D47" s="162"/>
      <c r="E47" s="162"/>
      <c r="F47" s="162"/>
      <c r="G47" s="177" t="str">
        <f>"Stand FOR eind "&amp;(J7-1)</f>
        <v>Stand FOR eind 2017</v>
      </c>
      <c r="H47" s="177"/>
      <c r="I47" s="178">
        <f>SUM(I43:I44)-I45-I46</f>
        <v>0</v>
      </c>
      <c r="J47" s="159"/>
      <c r="K47" s="159"/>
      <c r="L47" s="159"/>
      <c r="M47" s="159"/>
      <c r="N47" s="159"/>
      <c r="O47" s="159"/>
      <c r="P47" s="159"/>
      <c r="Q47" s="159"/>
      <c r="R47" s="57"/>
      <c r="X47" s="161"/>
      <c r="Y47" s="161"/>
      <c r="Z47" s="161"/>
      <c r="AA47" s="161"/>
      <c r="AB47" s="161"/>
      <c r="AC47" s="161"/>
      <c r="AD47" s="161"/>
      <c r="AE47" s="54"/>
      <c r="AF47" s="54"/>
      <c r="AG47" s="54"/>
      <c r="AH47" s="54"/>
      <c r="AI47" s="54"/>
      <c r="AJ47" s="54"/>
      <c r="AK47" s="54"/>
    </row>
    <row r="48" spans="1:37" x14ac:dyDescent="0.2">
      <c r="A48" s="55"/>
      <c r="B48" s="56"/>
      <c r="C48" s="56"/>
      <c r="D48" s="159"/>
      <c r="E48" s="159"/>
      <c r="F48" s="159"/>
      <c r="G48" s="159"/>
      <c r="H48" s="159"/>
      <c r="I48" s="159"/>
      <c r="J48" s="159"/>
      <c r="K48" s="159"/>
      <c r="L48" s="159"/>
      <c r="M48" s="159"/>
      <c r="N48" s="159"/>
      <c r="O48" s="159"/>
      <c r="P48" s="159"/>
      <c r="Q48" s="159"/>
      <c r="R48" s="57"/>
      <c r="X48" s="161"/>
      <c r="Y48" s="161"/>
      <c r="Z48" s="161"/>
      <c r="AA48" s="161"/>
      <c r="AB48" s="161"/>
      <c r="AC48" s="161"/>
      <c r="AD48" s="161"/>
      <c r="AE48" s="54"/>
      <c r="AF48" s="54"/>
      <c r="AG48" s="54"/>
      <c r="AH48" s="54"/>
      <c r="AI48" s="54"/>
      <c r="AJ48" s="54"/>
      <c r="AK48" s="54"/>
    </row>
    <row r="49" spans="1:37" x14ac:dyDescent="0.2">
      <c r="A49" s="55"/>
      <c r="B49" s="56"/>
      <c r="C49" s="56"/>
      <c r="D49" s="56"/>
      <c r="E49" s="56"/>
      <c r="F49" s="56"/>
      <c r="G49" s="56"/>
      <c r="H49" s="56"/>
      <c r="I49" s="56"/>
      <c r="J49" s="56"/>
      <c r="K49" s="56"/>
      <c r="L49" s="56"/>
      <c r="M49" s="56"/>
      <c r="N49" s="56"/>
      <c r="O49" s="56"/>
      <c r="P49" s="56"/>
      <c r="Q49" s="56"/>
      <c r="R49" s="57"/>
      <c r="X49" s="161"/>
      <c r="Y49" s="161"/>
      <c r="Z49" s="161"/>
      <c r="AA49" s="161"/>
      <c r="AB49" s="161"/>
      <c r="AC49" s="161"/>
      <c r="AD49" s="161"/>
      <c r="AE49" s="54"/>
      <c r="AF49" s="54"/>
      <c r="AG49" s="54"/>
      <c r="AH49" s="54"/>
      <c r="AI49" s="54"/>
      <c r="AJ49" s="54"/>
      <c r="AK49" s="54"/>
    </row>
    <row r="50" spans="1:37" x14ac:dyDescent="0.2">
      <c r="A50" s="55"/>
      <c r="B50" s="56"/>
      <c r="C50" s="56"/>
      <c r="D50" s="134"/>
      <c r="E50" s="179" t="s">
        <v>32</v>
      </c>
      <c r="F50" s="134"/>
      <c r="G50" s="180"/>
      <c r="H50" s="134"/>
      <c r="I50" s="159"/>
      <c r="J50" s="159"/>
      <c r="K50" s="159"/>
      <c r="L50" s="159"/>
      <c r="M50" s="159"/>
      <c r="N50" s="159"/>
      <c r="O50" s="159"/>
      <c r="P50" s="159"/>
      <c r="Q50" s="56"/>
      <c r="R50" s="57"/>
      <c r="X50" s="161"/>
      <c r="Y50" s="161"/>
      <c r="Z50" s="161"/>
      <c r="AA50" s="161"/>
      <c r="AB50" s="161"/>
      <c r="AC50" s="161"/>
      <c r="AD50" s="161"/>
      <c r="AE50" s="54"/>
      <c r="AF50" s="54"/>
      <c r="AG50" s="54"/>
      <c r="AH50" s="54"/>
      <c r="AI50" s="54"/>
      <c r="AJ50" s="54"/>
      <c r="AK50" s="54"/>
    </row>
    <row r="51" spans="1:37" x14ac:dyDescent="0.2">
      <c r="A51" s="55"/>
      <c r="B51" s="56"/>
      <c r="C51" s="56"/>
      <c r="D51" s="181"/>
      <c r="E51" s="182" t="s">
        <v>71</v>
      </c>
      <c r="F51" s="183"/>
      <c r="G51" s="183"/>
      <c r="H51" s="183"/>
      <c r="I51" s="183"/>
      <c r="J51" s="183"/>
      <c r="K51" s="183"/>
      <c r="L51" s="183"/>
      <c r="M51" s="183"/>
      <c r="N51" s="183"/>
      <c r="O51" s="183"/>
      <c r="P51" s="183"/>
      <c r="Q51" s="56"/>
      <c r="R51" s="57"/>
      <c r="X51" s="161"/>
      <c r="Y51" s="161"/>
      <c r="Z51" s="161"/>
      <c r="AA51" s="161"/>
      <c r="AB51" s="161"/>
      <c r="AC51" s="161"/>
      <c r="AD51" s="161"/>
      <c r="AE51" s="54"/>
      <c r="AF51" s="54"/>
      <c r="AG51" s="54"/>
      <c r="AH51" s="54"/>
      <c r="AI51" s="54"/>
      <c r="AJ51" s="54"/>
      <c r="AK51" s="54"/>
    </row>
    <row r="52" spans="1:37" ht="18.75" customHeight="1" x14ac:dyDescent="0.2">
      <c r="A52" s="55"/>
      <c r="B52" s="56"/>
      <c r="C52" s="56"/>
      <c r="D52" s="181"/>
      <c r="E52" s="182" t="s">
        <v>72</v>
      </c>
      <c r="F52" s="183"/>
      <c r="G52" s="183"/>
      <c r="H52" s="183"/>
      <c r="I52" s="183"/>
      <c r="J52" s="183"/>
      <c r="K52" s="183"/>
      <c r="L52" s="183"/>
      <c r="M52" s="183"/>
      <c r="N52" s="183"/>
      <c r="O52" s="183"/>
      <c r="P52" s="183"/>
      <c r="Q52" s="56"/>
      <c r="R52" s="57"/>
      <c r="X52" s="161"/>
      <c r="Y52" s="161"/>
      <c r="Z52" s="161"/>
      <c r="AA52" s="161"/>
      <c r="AB52" s="161"/>
      <c r="AC52" s="161"/>
      <c r="AD52" s="161"/>
      <c r="AE52" s="54"/>
      <c r="AF52" s="54"/>
      <c r="AG52" s="54"/>
      <c r="AH52" s="54"/>
      <c r="AI52" s="54"/>
      <c r="AJ52" s="54"/>
      <c r="AK52" s="54"/>
    </row>
    <row r="53" spans="1:37" x14ac:dyDescent="0.2">
      <c r="A53" s="55"/>
      <c r="B53" s="56"/>
      <c r="C53" s="56"/>
      <c r="D53" s="181"/>
      <c r="E53" s="182" t="s">
        <v>73</v>
      </c>
      <c r="F53" s="183"/>
      <c r="G53" s="183"/>
      <c r="H53" s="183"/>
      <c r="I53" s="183"/>
      <c r="J53" s="183"/>
      <c r="K53" s="183"/>
      <c r="L53" s="183"/>
      <c r="M53" s="183"/>
      <c r="N53" s="183"/>
      <c r="O53" s="183"/>
      <c r="P53" s="183"/>
      <c r="Q53" s="56"/>
      <c r="R53" s="57"/>
      <c r="X53" s="161"/>
      <c r="Y53" s="161"/>
      <c r="Z53" s="161"/>
      <c r="AA53" s="161"/>
      <c r="AB53" s="161"/>
      <c r="AC53" s="161"/>
      <c r="AD53" s="161"/>
      <c r="AE53" s="54"/>
      <c r="AF53" s="54"/>
      <c r="AG53" s="54"/>
      <c r="AH53" s="54"/>
      <c r="AI53" s="54"/>
      <c r="AJ53" s="54"/>
      <c r="AK53" s="54"/>
    </row>
    <row r="54" spans="1:37" x14ac:dyDescent="0.2">
      <c r="A54" s="55"/>
      <c r="B54" s="56"/>
      <c r="C54" s="56"/>
      <c r="D54" s="181"/>
      <c r="E54" s="182" t="s">
        <v>74</v>
      </c>
      <c r="F54" s="182"/>
      <c r="G54" s="182"/>
      <c r="H54" s="182"/>
      <c r="I54" s="182"/>
      <c r="J54" s="182"/>
      <c r="K54" s="182"/>
      <c r="L54" s="182"/>
      <c r="M54" s="182"/>
      <c r="N54" s="182"/>
      <c r="O54" s="182"/>
      <c r="P54" s="182"/>
      <c r="Q54" s="56"/>
      <c r="R54" s="57"/>
      <c r="X54" s="161"/>
      <c r="Y54" s="161"/>
      <c r="Z54" s="161"/>
      <c r="AA54" s="161"/>
      <c r="AB54" s="161"/>
      <c r="AC54" s="161"/>
      <c r="AD54" s="161"/>
      <c r="AE54" s="54"/>
      <c r="AF54" s="54"/>
      <c r="AG54" s="54"/>
      <c r="AH54" s="54"/>
      <c r="AI54" s="54"/>
      <c r="AJ54" s="54"/>
      <c r="AK54" s="54"/>
    </row>
    <row r="55" spans="1:37" x14ac:dyDescent="0.2">
      <c r="A55" s="55"/>
      <c r="B55" s="56"/>
      <c r="C55" s="56"/>
      <c r="D55" s="181"/>
      <c r="E55" s="182"/>
      <c r="F55" s="182"/>
      <c r="G55" s="182"/>
      <c r="H55" s="182"/>
      <c r="I55" s="182"/>
      <c r="J55" s="182"/>
      <c r="K55" s="182"/>
      <c r="L55" s="182"/>
      <c r="M55" s="182"/>
      <c r="N55" s="182"/>
      <c r="O55" s="182"/>
      <c r="P55" s="182"/>
      <c r="Q55" s="56"/>
      <c r="R55" s="57"/>
      <c r="X55" s="161"/>
    </row>
    <row r="56" spans="1:37" ht="19" thickBot="1" x14ac:dyDescent="0.25">
      <c r="A56" s="184"/>
      <c r="B56" s="185"/>
      <c r="C56" s="185"/>
      <c r="D56" s="186"/>
      <c r="E56" s="187"/>
      <c r="F56" s="187"/>
      <c r="G56" s="187"/>
      <c r="H56" s="187"/>
      <c r="I56" s="187"/>
      <c r="J56" s="187"/>
      <c r="K56" s="187"/>
      <c r="L56" s="187"/>
      <c r="M56" s="187"/>
      <c r="N56" s="187"/>
      <c r="O56" s="187"/>
      <c r="P56" s="187"/>
      <c r="Q56" s="185"/>
      <c r="R56" s="188"/>
      <c r="X56" s="161"/>
    </row>
    <row r="59" spans="1:37" x14ac:dyDescent="0.2">
      <c r="A59" s="54"/>
      <c r="B59" s="54"/>
      <c r="C59" s="54"/>
      <c r="D59" s="189"/>
      <c r="E59" s="54"/>
      <c r="F59" s="54"/>
      <c r="G59" s="54"/>
      <c r="H59" s="54"/>
      <c r="I59" s="54"/>
      <c r="J59" s="54"/>
      <c r="K59" s="54"/>
      <c r="L59" s="54"/>
      <c r="M59" s="54"/>
      <c r="N59" s="54"/>
      <c r="O59" s="54"/>
      <c r="P59" s="54"/>
      <c r="Q59" s="54"/>
      <c r="R59" s="54"/>
    </row>
    <row r="60" spans="1:37" x14ac:dyDescent="0.2">
      <c r="A60" s="54"/>
      <c r="B60" s="54"/>
      <c r="C60" s="54"/>
      <c r="D60" s="54"/>
      <c r="E60" s="54"/>
      <c r="F60" s="54"/>
      <c r="G60" s="54"/>
      <c r="H60" s="54"/>
      <c r="I60" s="54"/>
      <c r="J60" s="54"/>
      <c r="K60" s="54"/>
      <c r="L60" s="54"/>
      <c r="M60" s="54"/>
      <c r="N60" s="54"/>
      <c r="O60" s="54"/>
      <c r="P60" s="54"/>
      <c r="Q60" s="54"/>
      <c r="R60" s="54"/>
    </row>
    <row r="61" spans="1:37" x14ac:dyDescent="0.2">
      <c r="A61" s="54"/>
      <c r="B61" s="54"/>
      <c r="C61" s="54"/>
      <c r="D61" s="54"/>
      <c r="E61" s="54"/>
      <c r="F61" s="54"/>
      <c r="G61" s="54"/>
      <c r="H61" s="54"/>
      <c r="I61" s="54"/>
      <c r="J61" s="54"/>
      <c r="K61" s="54"/>
      <c r="L61" s="54"/>
      <c r="M61" s="54"/>
      <c r="N61" s="54"/>
      <c r="O61" s="54"/>
      <c r="P61" s="54"/>
      <c r="Q61" s="54"/>
      <c r="R61" s="54"/>
    </row>
    <row r="62" spans="1:37" x14ac:dyDescent="0.2">
      <c r="A62" s="54"/>
      <c r="B62" s="54"/>
      <c r="C62" s="54"/>
      <c r="D62" s="54"/>
      <c r="E62" s="54"/>
      <c r="F62" s="54"/>
      <c r="G62" s="54"/>
      <c r="H62" s="54"/>
      <c r="I62" s="54"/>
      <c r="J62" s="54"/>
      <c r="K62" s="54"/>
      <c r="L62" s="54"/>
      <c r="M62" s="54"/>
      <c r="N62" s="54"/>
      <c r="O62" s="54"/>
      <c r="P62" s="54"/>
      <c r="Q62" s="54"/>
      <c r="R62" s="54"/>
    </row>
    <row r="63" spans="1:37" x14ac:dyDescent="0.2">
      <c r="A63" s="54"/>
      <c r="B63" s="54"/>
      <c r="C63" s="54"/>
      <c r="D63" s="54"/>
      <c r="E63" s="54"/>
      <c r="F63" s="54"/>
      <c r="G63" s="54"/>
      <c r="H63" s="54"/>
      <c r="I63" s="54"/>
      <c r="J63" s="54"/>
      <c r="K63" s="54"/>
      <c r="L63" s="54"/>
      <c r="M63" s="54"/>
      <c r="N63" s="54"/>
      <c r="O63" s="54"/>
      <c r="P63" s="54"/>
      <c r="Q63" s="54"/>
      <c r="R63" s="54"/>
    </row>
    <row r="64" spans="1:37" ht="18.75" customHeight="1" x14ac:dyDescent="0.2">
      <c r="A64" s="54"/>
      <c r="B64" s="54"/>
      <c r="C64" s="54"/>
      <c r="D64" s="54"/>
      <c r="E64" s="54"/>
      <c r="F64" s="54"/>
      <c r="G64" s="54"/>
      <c r="H64" s="54"/>
      <c r="I64" s="54"/>
      <c r="J64" s="54"/>
      <c r="K64" s="54"/>
      <c r="L64" s="54"/>
      <c r="M64" s="54"/>
      <c r="N64" s="54"/>
      <c r="O64" s="54"/>
      <c r="P64" s="54"/>
      <c r="Q64" s="54"/>
      <c r="R64" s="54"/>
    </row>
    <row r="65" spans="1:23" x14ac:dyDescent="0.2">
      <c r="A65" s="54"/>
      <c r="B65" s="54"/>
      <c r="C65" s="54"/>
      <c r="D65" s="54"/>
      <c r="E65" s="54"/>
      <c r="F65" s="54"/>
      <c r="G65" s="54"/>
      <c r="H65" s="54"/>
      <c r="I65" s="54"/>
      <c r="J65" s="54"/>
      <c r="K65" s="54"/>
      <c r="L65" s="54"/>
      <c r="M65" s="54"/>
      <c r="N65" s="54"/>
      <c r="O65" s="54"/>
      <c r="P65" s="54"/>
      <c r="Q65" s="54"/>
      <c r="R65" s="54"/>
    </row>
    <row r="66" spans="1:23" ht="18.75" customHeight="1" x14ac:dyDescent="0.2">
      <c r="A66" s="54"/>
      <c r="B66" s="54"/>
      <c r="C66" s="54"/>
      <c r="D66" s="54"/>
      <c r="E66" s="54"/>
      <c r="F66" s="54"/>
      <c r="G66" s="54"/>
      <c r="H66" s="54"/>
      <c r="I66" s="54"/>
      <c r="J66" s="54"/>
      <c r="K66" s="54"/>
      <c r="L66" s="54"/>
      <c r="M66" s="54"/>
      <c r="N66" s="54"/>
      <c r="O66" s="54"/>
      <c r="P66" s="54"/>
      <c r="Q66" s="54"/>
      <c r="R66" s="54"/>
    </row>
    <row r="67" spans="1:23" x14ac:dyDescent="0.2">
      <c r="A67" s="54"/>
      <c r="B67" s="54"/>
      <c r="C67" s="54"/>
      <c r="D67" s="54"/>
      <c r="E67" s="54"/>
      <c r="F67" s="54"/>
      <c r="G67" s="54"/>
      <c r="H67" s="54"/>
      <c r="I67" s="54"/>
      <c r="J67" s="54"/>
      <c r="K67" s="54"/>
      <c r="L67" s="54"/>
      <c r="M67" s="54"/>
      <c r="N67" s="54"/>
      <c r="O67" s="54"/>
      <c r="P67" s="54"/>
      <c r="Q67" s="54"/>
      <c r="R67" s="54"/>
    </row>
    <row r="68" spans="1:23" x14ac:dyDescent="0.2">
      <c r="A68" s="54"/>
      <c r="B68" s="54"/>
      <c r="C68" s="54"/>
      <c r="D68" s="54"/>
      <c r="E68" s="54"/>
      <c r="F68" s="54"/>
      <c r="G68" s="54"/>
      <c r="H68" s="54"/>
      <c r="I68" s="54"/>
      <c r="J68" s="54"/>
      <c r="K68" s="54"/>
      <c r="L68" s="54"/>
      <c r="M68" s="54"/>
      <c r="N68" s="54"/>
      <c r="O68" s="54"/>
      <c r="P68" s="54"/>
      <c r="Q68" s="54"/>
      <c r="R68" s="54"/>
    </row>
    <row r="69" spans="1:23" x14ac:dyDescent="0.2">
      <c r="A69" s="54"/>
      <c r="B69" s="54"/>
      <c r="C69" s="54"/>
      <c r="D69" s="54"/>
      <c r="E69" s="54"/>
      <c r="F69" s="54"/>
      <c r="G69" s="54"/>
      <c r="H69" s="54"/>
      <c r="I69" s="54"/>
      <c r="J69" s="54"/>
      <c r="K69" s="54"/>
      <c r="L69" s="54"/>
      <c r="M69" s="54"/>
      <c r="N69" s="54"/>
      <c r="O69" s="54"/>
      <c r="P69" s="54"/>
      <c r="Q69" s="54"/>
      <c r="R69" s="54"/>
    </row>
    <row r="70" spans="1:23" x14ac:dyDescent="0.2">
      <c r="A70" s="54"/>
      <c r="B70" s="54"/>
      <c r="C70" s="54"/>
      <c r="D70" s="54"/>
      <c r="E70" s="54"/>
      <c r="F70" s="54"/>
      <c r="G70" s="54"/>
      <c r="H70" s="54"/>
      <c r="I70" s="54"/>
      <c r="J70" s="54"/>
      <c r="K70" s="54"/>
      <c r="L70" s="54"/>
      <c r="M70" s="54"/>
      <c r="N70" s="54"/>
      <c r="O70" s="54"/>
      <c r="P70" s="54"/>
      <c r="Q70" s="54"/>
      <c r="R70" s="54"/>
    </row>
    <row r="71" spans="1:23" x14ac:dyDescent="0.2">
      <c r="A71" s="54"/>
      <c r="B71" s="54"/>
      <c r="C71" s="54"/>
      <c r="D71" s="54"/>
      <c r="E71" s="54"/>
      <c r="F71" s="54"/>
      <c r="G71" s="54"/>
      <c r="H71" s="54"/>
      <c r="I71" s="54"/>
      <c r="J71" s="54"/>
      <c r="K71" s="54"/>
      <c r="L71" s="54"/>
      <c r="M71" s="54"/>
      <c r="N71" s="54"/>
      <c r="O71" s="54"/>
      <c r="P71" s="54"/>
      <c r="Q71" s="54"/>
      <c r="R71" s="54"/>
    </row>
    <row r="72" spans="1:23" x14ac:dyDescent="0.2">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2">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2">
      <c r="S74" s="54"/>
      <c r="T74" s="54"/>
      <c r="U74" s="54"/>
      <c r="V74" s="54"/>
      <c r="W74" s="54"/>
    </row>
    <row r="75" spans="1:23" x14ac:dyDescent="0.2">
      <c r="S75" s="54"/>
      <c r="T75" s="54"/>
      <c r="U75" s="54"/>
      <c r="V75" s="54"/>
      <c r="W75" s="54"/>
    </row>
    <row r="76" spans="1:23" x14ac:dyDescent="0.2">
      <c r="S76" s="54"/>
      <c r="T76" s="54"/>
      <c r="U76" s="54"/>
      <c r="V76" s="54"/>
      <c r="W76" s="54"/>
    </row>
    <row r="77" spans="1:23" x14ac:dyDescent="0.2">
      <c r="S77" s="54"/>
      <c r="T77" s="54"/>
      <c r="U77" s="54"/>
      <c r="V77" s="54"/>
      <c r="W77" s="54"/>
    </row>
    <row r="78" spans="1:23" x14ac:dyDescent="0.2">
      <c r="S78" s="54"/>
      <c r="T78" s="54"/>
      <c r="U78" s="54"/>
      <c r="V78" s="54"/>
      <c r="W78" s="54"/>
    </row>
    <row r="79" spans="1:23" x14ac:dyDescent="0.2">
      <c r="S79" s="54"/>
      <c r="T79" s="54"/>
      <c r="U79" s="54"/>
      <c r="V79" s="54"/>
      <c r="W79" s="54"/>
    </row>
    <row r="80" spans="1:23" x14ac:dyDescent="0.2">
      <c r="S80" s="54"/>
      <c r="T80" s="54"/>
      <c r="U80" s="54"/>
      <c r="V80" s="54"/>
      <c r="W80" s="54"/>
    </row>
    <row r="81" spans="5:23" x14ac:dyDescent="0.2">
      <c r="E81" s="51" t="e">
        <f>IF(#REF!=X15,1,0)</f>
        <v>#REF!</v>
      </c>
      <c r="S81" s="54"/>
      <c r="T81" s="54"/>
      <c r="U81" s="54"/>
      <c r="V81" s="54"/>
      <c r="W81" s="54"/>
    </row>
    <row r="82" spans="5:23" x14ac:dyDescent="0.2">
      <c r="S82" s="54"/>
      <c r="T82" s="54"/>
      <c r="U82" s="54"/>
      <c r="V82" s="54"/>
      <c r="W82" s="54"/>
    </row>
    <row r="83" spans="5:23" x14ac:dyDescent="0.2">
      <c r="S83" s="54"/>
      <c r="T83" s="54"/>
      <c r="U83" s="54"/>
      <c r="V83" s="54"/>
      <c r="W83" s="54"/>
    </row>
    <row r="84" spans="5:23" x14ac:dyDescent="0.2">
      <c r="S84" s="54"/>
      <c r="T84" s="54"/>
      <c r="U84" s="54"/>
      <c r="V84" s="54"/>
      <c r="W84" s="54"/>
    </row>
    <row r="85" spans="5:23" x14ac:dyDescent="0.2">
      <c r="S85" s="54"/>
      <c r="T85" s="54"/>
      <c r="U85" s="54"/>
      <c r="V85" s="54"/>
      <c r="W85" s="54"/>
    </row>
    <row r="86" spans="5:23" x14ac:dyDescent="0.2">
      <c r="S86" s="54"/>
      <c r="T86" s="54"/>
      <c r="U86" s="54"/>
      <c r="V86" s="54"/>
      <c r="W86" s="54"/>
    </row>
  </sheetData>
  <sheetProtection algorithmName="SHA-512" hashValue="eSeK1MTnaACF7VKZGuy3RPwDOr3WQ0IHuu1fPdI8PtFzzYlIkCS8M2ebfru48gwY4aaK6wviMxPt+H0+lP+Edg==" saltValue="jRI1sSn002jQAlTshVREfA==" spinCount="100000" sheet="1" objects="1" scenarios="1"/>
  <mergeCells count="8">
    <mergeCell ref="P24:Q24"/>
    <mergeCell ref="AD4:AD5"/>
    <mergeCell ref="X3:X5"/>
    <mergeCell ref="Y3:Y5"/>
    <mergeCell ref="Z3:Z5"/>
    <mergeCell ref="AA4:AA5"/>
    <mergeCell ref="AB4:AB5"/>
    <mergeCell ref="AC4:AC5"/>
  </mergeCells>
  <phoneticPr fontId="7" type="noConversion"/>
  <dataValidations count="7">
    <dataValidation type="whole" operator="greaterThanOrEqual" allowBlank="1" showInputMessage="1" showErrorMessage="1" sqref="D14 D20 J18 M18" xr:uid="{00000000-0002-0000-0400-000000000000}">
      <formula1>0</formula1>
    </dataValidation>
    <dataValidation type="whole" allowBlank="1" showInputMessage="1" showErrorMessage="1" error="Let op, de afname in je FOR moet een positief bedrag zijn en mag niet hoger zijn dan het bedrag in cel G37, namelijk de waarde van je FOR aan het begin van het jaar. " prompt="voer in als een positief getal" sqref="D15" xr:uid="{298A2FFE-6CAA-42D0-B53A-263B2F622AC1}">
      <formula1>0</formula1>
      <formula2>#REF!</formula2>
    </dataValidation>
    <dataValidation type="whole" allowBlank="1" showInputMessage="1" showErrorMessage="1" error="Let op, de afname in je FOR moet een positief bedrag zijn en mag niet hoger zijn dan het bedrag in cel H19, namelijk de waarde van je FOR aan het begin van het jaar. " prompt="voer in als een positief getal" sqref="D16" xr:uid="{B5534225-70E3-422A-AFAC-0A62ED03D9E5}">
      <formula1>0</formula1>
      <formula2>#REF!</formula2>
    </dataValidation>
    <dataValidation type="list" allowBlank="1" showInputMessage="1" showErrorMessage="1" sqref="M16" xr:uid="{6C517843-70CC-428B-8032-12EA724D8306}">
      <formula1>$Y$13:$Y$14</formula1>
    </dataValidation>
    <dataValidation type="whole" allowBlank="1" showInputMessage="1" showErrorMessage="1" error="Let op, de afname in je FOR moet een positief bedrag zijn en mag niet hoger zijn dan het bedrag in cel I47, namelijk de waarde van je FOR aan het begin van het jaar. " prompt="voer in als een positief getal" sqref="M20" xr:uid="{1E494084-D670-4D05-BB57-DC116DDD8BCE}">
      <formula1>0</formula1>
      <formula2>O20</formula2>
    </dataValidation>
    <dataValidation type="whole" allowBlank="1" showInputMessage="1" showErrorMessage="1" error="Let op, de afname in je FOR moet een positief bedrag zijn en mag niet hoger zijn dan het bedrag in cel I43, namelijk de waarde van je FOR aan het begin van het jaar. " prompt="voer in als een positief getal" sqref="M19" xr:uid="{ECEB4E2C-4F65-45AE-B0D5-96A236ED2607}">
      <formula1>0</formula1>
      <formula2>I43</formula2>
    </dataValidation>
    <dataValidation type="whole" allowBlank="1" showInputMessage="1" showErrorMessage="1" error="Let op, je lijfrentestorting moet een positief bedrag zijn en mag niet hoger zijn dan het bedrag in cel M28, &quot;de maximaal toegelaten lijfrentestorting&quot;. " prompt="voer in als een positief getal" sqref="M30" xr:uid="{1BA014DD-DD90-41B8-A24C-810AC6AA2F2F}">
      <formula1>0</formula1>
      <formula2>M28</formula2>
    </dataValidation>
  </dataValidations>
  <hyperlinks>
    <hyperlink ref="W81" r:id="rId1" display="http://www.brightpensioen.nl/jaarruimtetool2015" xr:uid="{00000000-0004-0000-0400-000001000000}"/>
    <hyperlink ref="E50" r:id="rId2" xr:uid="{3AA7DBE6-535F-472E-B2CF-78C726C74893}"/>
  </hyperlinks>
  <pageMargins left="0.79000000000000015" right="0.79000000000000015" top="0.98" bottom="0.98" header="0.59" footer="0.59"/>
  <pageSetup paperSize="0" scale="55" orientation="landscape" horizontalDpi="4294967292" verticalDpi="4294967292"/>
  <headerFooter>
    <oddHeader>&amp;L&amp;"Calibri,Regular"&amp;K000000&amp;G&amp;C&amp;"Calibri,Regular"&amp;K000000Berekening Jaar- en Reserveringsuimte &amp;A</oddHeader>
    <oddFooter>&amp;L&amp;"Calibri,Bold"&amp;K000000 Persoonlijk en vertrouwelijk&amp;C&amp;"Calibri,Regular"&amp;K000000Ingevuld op: &amp;D&amp;R&amp;"Calibri,Regular"&amp;K000000Page &amp;P</oddFooter>
  </headerFooter>
  <drawing r:id="rId3"/>
  <legacyDrawing r:id="rId4"/>
  <legacyDrawingHF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pageSetUpPr fitToPage="1"/>
  </sheetPr>
  <dimension ref="A1:AS86"/>
  <sheetViews>
    <sheetView zoomScale="80" zoomScaleNormal="80" zoomScalePageLayoutView="70" workbookViewId="0">
      <selection activeCell="J12" sqref="J12"/>
    </sheetView>
  </sheetViews>
  <sheetFormatPr baseColWidth="10" defaultColWidth="10.6640625" defaultRowHeight="18" x14ac:dyDescent="0.2"/>
  <cols>
    <col min="1" max="2" width="2.6640625" style="51" customWidth="1"/>
    <col min="3" max="8" width="12.6640625" style="51" customWidth="1"/>
    <col min="9" max="18" width="15.83203125" style="51" customWidth="1"/>
    <col min="19" max="23" width="10.6640625" style="51" customWidth="1"/>
    <col min="24" max="30" width="13.6640625" style="86" hidden="1" customWidth="1"/>
    <col min="31" max="31" width="10.6640625" style="51" hidden="1" customWidth="1"/>
    <col min="32" max="32" width="12.5" style="51" hidden="1" customWidth="1"/>
    <col min="33" max="34" width="14.1640625" style="51" hidden="1" customWidth="1"/>
    <col min="35" max="45" width="7.6640625" style="51" hidden="1" customWidth="1"/>
    <col min="46" max="46" width="0" style="51" hidden="1" customWidth="1"/>
    <col min="47" max="16384" width="10.6640625" style="51"/>
  </cols>
  <sheetData>
    <row r="1" spans="1:45" x14ac:dyDescent="0.2">
      <c r="A1" s="48"/>
      <c r="B1" s="49"/>
      <c r="C1" s="49"/>
      <c r="D1" s="49"/>
      <c r="E1" s="49"/>
      <c r="F1" s="49"/>
      <c r="G1" s="49"/>
      <c r="H1" s="49"/>
      <c r="I1" s="49"/>
      <c r="J1" s="49"/>
      <c r="K1" s="49"/>
      <c r="L1" s="49"/>
      <c r="M1" s="49"/>
      <c r="N1" s="49"/>
      <c r="O1" s="49"/>
      <c r="P1" s="49"/>
      <c r="Q1" s="49"/>
      <c r="R1" s="50"/>
      <c r="X1" s="52" t="s">
        <v>14</v>
      </c>
      <c r="Y1" s="53"/>
      <c r="Z1" s="53"/>
      <c r="AA1" s="53"/>
      <c r="AB1" s="53"/>
      <c r="AC1" s="53"/>
      <c r="AD1" s="53"/>
      <c r="AE1" s="54"/>
      <c r="AF1" s="54"/>
      <c r="AG1" s="54"/>
      <c r="AH1" s="54"/>
      <c r="AI1" s="54"/>
      <c r="AJ1" s="54"/>
      <c r="AK1" s="54"/>
    </row>
    <row r="2" spans="1:45" x14ac:dyDescent="0.2">
      <c r="A2" s="55"/>
      <c r="B2" s="56"/>
      <c r="C2" s="56"/>
      <c r="D2" s="56"/>
      <c r="E2" s="56"/>
      <c r="F2" s="56"/>
      <c r="G2" s="56"/>
      <c r="H2" s="56"/>
      <c r="I2" s="56"/>
      <c r="J2" s="56"/>
      <c r="K2" s="56"/>
      <c r="L2" s="56"/>
      <c r="M2" s="56"/>
      <c r="N2" s="56"/>
      <c r="O2" s="56"/>
      <c r="P2" s="56"/>
      <c r="Q2" s="56"/>
      <c r="R2" s="57"/>
      <c r="X2" s="53"/>
      <c r="Y2" s="53"/>
      <c r="Z2" s="53"/>
      <c r="AA2" s="53"/>
      <c r="AB2" s="53"/>
      <c r="AC2" s="53"/>
      <c r="AD2" s="53"/>
      <c r="AE2" s="58" t="s">
        <v>25</v>
      </c>
      <c r="AF2" s="58"/>
      <c r="AG2" s="54" t="s">
        <v>35</v>
      </c>
      <c r="AH2" s="54"/>
      <c r="AI2" s="54"/>
      <c r="AJ2" s="54"/>
      <c r="AK2" s="54"/>
    </row>
    <row r="3" spans="1:45" x14ac:dyDescent="0.2">
      <c r="A3" s="55"/>
      <c r="B3" s="56"/>
      <c r="C3" s="56"/>
      <c r="D3" s="56"/>
      <c r="E3" s="56"/>
      <c r="F3" s="56"/>
      <c r="G3" s="56"/>
      <c r="H3" s="56"/>
      <c r="I3" s="56"/>
      <c r="J3" s="56"/>
      <c r="K3" s="56"/>
      <c r="L3" s="56"/>
      <c r="M3" s="56"/>
      <c r="N3" s="56"/>
      <c r="O3" s="56"/>
      <c r="P3" s="56"/>
      <c r="Q3" s="56"/>
      <c r="R3" s="57"/>
      <c r="X3" s="215" t="s">
        <v>9</v>
      </c>
      <c r="Y3" s="215" t="s">
        <v>13</v>
      </c>
      <c r="Z3" s="215" t="s">
        <v>10</v>
      </c>
      <c r="AA3" s="59" t="s">
        <v>12</v>
      </c>
      <c r="AB3" s="59"/>
      <c r="AC3" s="60" t="s">
        <v>11</v>
      </c>
      <c r="AD3" s="59"/>
      <c r="AE3" s="61" t="s">
        <v>21</v>
      </c>
      <c r="AF3" s="61" t="s">
        <v>22</v>
      </c>
      <c r="AG3" s="54" t="s">
        <v>36</v>
      </c>
      <c r="AH3" s="54"/>
      <c r="AI3" s="54"/>
      <c r="AJ3" s="54"/>
      <c r="AK3" s="54"/>
    </row>
    <row r="4" spans="1:45" x14ac:dyDescent="0.2">
      <c r="A4" s="55"/>
      <c r="B4" s="56"/>
      <c r="C4" s="56"/>
      <c r="D4" s="56"/>
      <c r="E4" s="56"/>
      <c r="F4" s="56"/>
      <c r="G4" s="56"/>
      <c r="H4" s="56"/>
      <c r="I4" s="56"/>
      <c r="J4" s="56"/>
      <c r="K4" s="56"/>
      <c r="L4" s="56"/>
      <c r="M4" s="56"/>
      <c r="N4" s="56"/>
      <c r="O4" s="56"/>
      <c r="P4" s="56"/>
      <c r="Q4" s="56"/>
      <c r="R4" s="57"/>
      <c r="X4" s="215"/>
      <c r="Y4" s="215"/>
      <c r="Z4" s="215"/>
      <c r="AA4" s="215" t="s">
        <v>8</v>
      </c>
      <c r="AB4" s="215" t="s">
        <v>2</v>
      </c>
      <c r="AC4" s="215">
        <f>VLOOKUP($J$7,gegevens!$B$6:$K$35,9)</f>
        <v>55</v>
      </c>
      <c r="AD4" s="215">
        <f>VLOOKUP($J$7,gegevens!$B$6:$K$35,10)</f>
        <v>9</v>
      </c>
      <c r="AE4" s="61"/>
      <c r="AF4" s="61" t="s">
        <v>23</v>
      </c>
      <c r="AG4" s="54"/>
      <c r="AH4" s="54" t="s">
        <v>38</v>
      </c>
      <c r="AI4" s="54"/>
      <c r="AJ4" s="54"/>
      <c r="AK4" s="54"/>
    </row>
    <row r="5" spans="1:45" x14ac:dyDescent="0.2">
      <c r="A5" s="62"/>
      <c r="B5" s="63"/>
      <c r="C5" s="63"/>
      <c r="D5" s="63"/>
      <c r="E5" s="63"/>
      <c r="F5" s="63"/>
      <c r="G5" s="63"/>
      <c r="H5" s="63"/>
      <c r="I5" s="63"/>
      <c r="J5" s="63"/>
      <c r="K5" s="63"/>
      <c r="L5" s="63"/>
      <c r="M5" s="63"/>
      <c r="N5" s="63"/>
      <c r="O5" s="63"/>
      <c r="P5" s="63"/>
      <c r="Q5" s="63"/>
      <c r="R5" s="64"/>
      <c r="X5" s="216"/>
      <c r="Y5" s="216"/>
      <c r="Z5" s="216"/>
      <c r="AA5" s="216"/>
      <c r="AB5" s="216"/>
      <c r="AC5" s="216"/>
      <c r="AD5" s="216"/>
      <c r="AE5" s="58"/>
      <c r="AF5" s="58"/>
      <c r="AG5" s="54"/>
      <c r="AH5" s="54"/>
      <c r="AI5" s="54">
        <v>20</v>
      </c>
      <c r="AJ5" s="54">
        <f>AI5+5</f>
        <v>25</v>
      </c>
      <c r="AK5" s="54">
        <f t="shared" ref="AK5:AS5" si="0">AJ5+5</f>
        <v>30</v>
      </c>
      <c r="AL5" s="54">
        <f t="shared" si="0"/>
        <v>35</v>
      </c>
      <c r="AM5" s="54">
        <f t="shared" si="0"/>
        <v>40</v>
      </c>
      <c r="AN5" s="54">
        <f t="shared" si="0"/>
        <v>45</v>
      </c>
      <c r="AO5" s="54">
        <f t="shared" si="0"/>
        <v>50</v>
      </c>
      <c r="AP5" s="54">
        <f t="shared" si="0"/>
        <v>55</v>
      </c>
      <c r="AQ5" s="54">
        <f t="shared" si="0"/>
        <v>60</v>
      </c>
      <c r="AR5" s="54">
        <f t="shared" si="0"/>
        <v>65</v>
      </c>
      <c r="AS5" s="54">
        <f t="shared" si="0"/>
        <v>70</v>
      </c>
    </row>
    <row r="6" spans="1:45" x14ac:dyDescent="0.2">
      <c r="A6" s="65"/>
      <c r="B6" s="66"/>
      <c r="C6" s="66"/>
      <c r="D6" s="66"/>
      <c r="E6" s="66"/>
      <c r="F6" s="66"/>
      <c r="G6" s="66"/>
      <c r="H6" s="66"/>
      <c r="I6" s="66"/>
      <c r="J6" s="66"/>
      <c r="K6" s="66"/>
      <c r="L6" s="66"/>
      <c r="M6" s="66"/>
      <c r="N6" s="66"/>
      <c r="O6" s="66"/>
      <c r="P6" s="66"/>
      <c r="Q6" s="66"/>
      <c r="R6" s="67"/>
      <c r="X6" s="68">
        <v>2</v>
      </c>
      <c r="Y6" s="68">
        <v>3</v>
      </c>
      <c r="Z6" s="68">
        <v>4</v>
      </c>
      <c r="AA6" s="68">
        <v>5</v>
      </c>
      <c r="AB6" s="68">
        <v>6</v>
      </c>
      <c r="AC6" s="68">
        <v>7</v>
      </c>
      <c r="AD6" s="68">
        <v>8</v>
      </c>
      <c r="AE6" s="69">
        <v>11</v>
      </c>
      <c r="AF6" s="69">
        <v>12</v>
      </c>
      <c r="AG6" s="69">
        <v>14</v>
      </c>
      <c r="AH6" s="69">
        <v>15</v>
      </c>
      <c r="AI6" s="69">
        <v>17</v>
      </c>
      <c r="AJ6" s="69">
        <f>AI6+1</f>
        <v>18</v>
      </c>
      <c r="AK6" s="69">
        <f t="shared" ref="AK6:AS6" si="1">AJ6+1</f>
        <v>19</v>
      </c>
      <c r="AL6" s="69">
        <f t="shared" si="1"/>
        <v>20</v>
      </c>
      <c r="AM6" s="69">
        <f t="shared" si="1"/>
        <v>21</v>
      </c>
      <c r="AN6" s="69">
        <f t="shared" si="1"/>
        <v>22</v>
      </c>
      <c r="AO6" s="69">
        <f t="shared" si="1"/>
        <v>23</v>
      </c>
      <c r="AP6" s="69">
        <f t="shared" si="1"/>
        <v>24</v>
      </c>
      <c r="AQ6" s="69">
        <f t="shared" si="1"/>
        <v>25</v>
      </c>
      <c r="AR6" s="69">
        <f t="shared" si="1"/>
        <v>26</v>
      </c>
      <c r="AS6" s="69">
        <f t="shared" si="1"/>
        <v>27</v>
      </c>
    </row>
    <row r="7" spans="1:45" ht="23" x14ac:dyDescent="0.25">
      <c r="A7" s="65"/>
      <c r="B7" s="70"/>
      <c r="C7" s="66"/>
      <c r="D7" s="66"/>
      <c r="E7" s="66"/>
      <c r="F7" s="66"/>
      <c r="G7" s="66"/>
      <c r="H7" s="66"/>
      <c r="I7" s="71" t="s">
        <v>57</v>
      </c>
      <c r="J7" s="190">
        <f>'2018'!J7-1</f>
        <v>2017</v>
      </c>
      <c r="K7" s="73"/>
      <c r="L7" s="73"/>
      <c r="M7" s="73"/>
      <c r="N7" s="66"/>
      <c r="O7" s="74">
        <f>X7</f>
        <v>12032</v>
      </c>
      <c r="P7" s="75" t="s">
        <v>9</v>
      </c>
      <c r="Q7" s="66"/>
      <c r="R7" s="67"/>
      <c r="X7" s="76">
        <f>VLOOKUP($J$7,gegevens!$B$6:$I$35,X6)</f>
        <v>12032</v>
      </c>
      <c r="Y7" s="77">
        <f>VLOOKUP($J$7,gegevens!$B$6:$I$35,Y6)</f>
        <v>0.13800000000000001</v>
      </c>
      <c r="Z7" s="78">
        <f>VLOOKUP($J$7,gegevens!$B$6:$I$35,Z6)</f>
        <v>6.5</v>
      </c>
      <c r="AA7" s="76">
        <f>VLOOKUP($J$7,gegevens!$B$6:$I$35,AA6)</f>
        <v>91285</v>
      </c>
      <c r="AB7" s="76">
        <f>VLOOKUP($J$7,gegevens!$B$6:$I$35,AB6)</f>
        <v>12598</v>
      </c>
      <c r="AC7" s="76">
        <f>VLOOKUP($J$7,gegevens!$B$6:$I$35,AC6)</f>
        <v>7110</v>
      </c>
      <c r="AD7" s="76">
        <f>VLOOKUP($J$7,gegevens!$B$6:$N$35,AD6)</f>
        <v>14039</v>
      </c>
      <c r="AE7" s="79">
        <f>VLOOKUP($J$7-1,gegevens!$B$6:$N$35,AE6)</f>
        <v>9.8000000000000004E-2</v>
      </c>
      <c r="AF7" s="80">
        <f>VLOOKUP($J$7-1,gegevens!$B$6:$N$35,AF6)</f>
        <v>8774</v>
      </c>
      <c r="AG7" s="80">
        <f>VLOOKUP($J$7,gegevens!$B$6:$AB$35,AG6)</f>
        <v>103317</v>
      </c>
      <c r="AH7" s="79">
        <f>VLOOKUP($J$7,gegevens!$B$6:$AB$35,AH6)</f>
        <v>0.17</v>
      </c>
      <c r="AI7" s="79">
        <f>VLOOKUP($J$7,gegevens!$B$6:$AB$35,AI6)</f>
        <v>2.3E-2</v>
      </c>
      <c r="AJ7" s="79">
        <f>VLOOKUP($J$7,gegevens!$B$6:$AB$35,AJ6)</f>
        <v>2.7E-2</v>
      </c>
      <c r="AK7" s="79">
        <f>VLOOKUP($J$7,gegevens!$B$6:$AB$35,AK6)</f>
        <v>3.3000000000000002E-2</v>
      </c>
      <c r="AL7" s="79">
        <f>VLOOKUP($J$7,gegevens!$B$6:$AB$35,AL6)</f>
        <v>3.9E-2</v>
      </c>
      <c r="AM7" s="79">
        <f>VLOOKUP($J$7,gegevens!$B$6:$AB$35,AM6)</f>
        <v>4.7E-2</v>
      </c>
      <c r="AN7" s="79">
        <f>VLOOKUP($J$7,gegevens!$B$6:$AB$35,AN6)</f>
        <v>5.7000000000000002E-2</v>
      </c>
      <c r="AO7" s="79">
        <f>VLOOKUP($J$7,gegevens!$B$6:$AB$35,AO6)</f>
        <v>6.8000000000000005E-2</v>
      </c>
      <c r="AP7" s="79">
        <f>VLOOKUP($J$7,gegevens!$B$6:$AB$35,AP6)</f>
        <v>8.3000000000000004E-2</v>
      </c>
      <c r="AQ7" s="79">
        <f>VLOOKUP($J$7,gegevens!$B$6:$AB$35,AQ6)</f>
        <v>9.9000000000000005E-2</v>
      </c>
      <c r="AR7" s="79">
        <f>VLOOKUP($J$7,gegevens!$B$6:$AB$35,AR6)</f>
        <v>0.11899999999999999</v>
      </c>
      <c r="AS7" s="79">
        <f>VLOOKUP($J$7,gegevens!$B$6:$AB$35,AS6)</f>
        <v>0.13500000000000001</v>
      </c>
    </row>
    <row r="8" spans="1:45" x14ac:dyDescent="0.2">
      <c r="A8" s="65"/>
      <c r="B8" s="66"/>
      <c r="C8" s="66"/>
      <c r="D8" s="66"/>
      <c r="E8" s="66"/>
      <c r="F8" s="66"/>
      <c r="G8" s="66"/>
      <c r="H8" s="66"/>
      <c r="I8" s="87"/>
      <c r="J8" s="66"/>
      <c r="K8" s="66"/>
      <c r="L8" s="66"/>
      <c r="M8" s="66"/>
      <c r="N8" s="66"/>
      <c r="O8" s="74">
        <f>MAX(0,ROUNDUP(MIN(J12+M12+P12-O7,AA7),0))</f>
        <v>0</v>
      </c>
      <c r="P8" s="75" t="s">
        <v>68</v>
      </c>
      <c r="Q8" s="66"/>
      <c r="R8" s="67"/>
      <c r="X8" s="53"/>
      <c r="Y8" s="53"/>
      <c r="Z8" s="53"/>
      <c r="AA8" s="53"/>
      <c r="AB8" s="53"/>
      <c r="AC8" s="82">
        <f>ROUNDUP(AH7*O8,0)</f>
        <v>0</v>
      </c>
      <c r="AD8" s="53"/>
      <c r="AE8" s="61"/>
      <c r="AF8" s="61"/>
      <c r="AG8" s="54"/>
      <c r="AH8" s="54"/>
      <c r="AI8" s="54"/>
      <c r="AJ8" s="54"/>
      <c r="AK8" s="54"/>
    </row>
    <row r="9" spans="1:45" x14ac:dyDescent="0.2">
      <c r="A9" s="65"/>
      <c r="B9" s="66"/>
      <c r="C9" s="66"/>
      <c r="D9" s="66"/>
      <c r="E9" s="66"/>
      <c r="F9" s="66"/>
      <c r="G9" s="66"/>
      <c r="H9" s="66"/>
      <c r="I9" s="66"/>
      <c r="J9" s="66"/>
      <c r="K9" s="66"/>
      <c r="L9" s="66"/>
      <c r="M9" s="66"/>
      <c r="N9" s="66"/>
      <c r="O9" s="85">
        <f>Y7</f>
        <v>0.13800000000000001</v>
      </c>
      <c r="P9" s="75" t="s">
        <v>61</v>
      </c>
      <c r="Q9" s="66"/>
      <c r="R9" s="67"/>
      <c r="Y9" s="86" t="s">
        <v>19</v>
      </c>
      <c r="Z9" s="86" t="s">
        <v>18</v>
      </c>
      <c r="AE9" s="54"/>
      <c r="AF9" s="54"/>
      <c r="AG9" s="54"/>
      <c r="AH9" s="54"/>
      <c r="AI9" s="54"/>
      <c r="AJ9" s="54"/>
      <c r="AK9" s="54"/>
    </row>
    <row r="10" spans="1:45" x14ac:dyDescent="0.2">
      <c r="A10" s="65"/>
      <c r="B10" s="66"/>
      <c r="C10" s="66"/>
      <c r="D10" s="66"/>
      <c r="E10" s="66"/>
      <c r="F10" s="66"/>
      <c r="G10" s="66"/>
      <c r="H10" s="66"/>
      <c r="I10" s="87"/>
      <c r="J10" s="87"/>
      <c r="K10" s="87"/>
      <c r="L10" s="87"/>
      <c r="M10" s="87"/>
      <c r="N10" s="87"/>
      <c r="O10" s="87"/>
      <c r="P10" s="88"/>
      <c r="Q10" s="66"/>
      <c r="R10" s="67"/>
      <c r="X10" s="86" t="s">
        <v>27</v>
      </c>
      <c r="Y10" s="90">
        <f>J7-YEAR(Geboortedatum)-1</f>
        <v>36</v>
      </c>
      <c r="Z10" s="86">
        <f>12-MONTH(Geboortedatum)</f>
        <v>11</v>
      </c>
      <c r="AC10" s="86" t="s">
        <v>20</v>
      </c>
      <c r="AD10" s="86">
        <f>IF(Y10&lt;AC4,1,IF(Y10&gt;AC4,2,IF(Z10&lt;AD4,1,2)))</f>
        <v>1</v>
      </c>
      <c r="AE10" s="54"/>
      <c r="AF10" s="54"/>
      <c r="AG10" s="54"/>
      <c r="AH10" s="54"/>
      <c r="AI10" s="54">
        <f>IF($Y$10&lt;AI5,1-SUM($AG10:AG10),0)</f>
        <v>0</v>
      </c>
      <c r="AJ10" s="54">
        <f>IF($Y$10&lt;AJ5,1-SUM($AG10:AI10),0)</f>
        <v>0</v>
      </c>
      <c r="AK10" s="54">
        <f>IF($Y$10&lt;AK5,1-SUM($AG10:AJ10),0)</f>
        <v>0</v>
      </c>
      <c r="AL10" s="54">
        <f>IF($Y$10&lt;AL5,1-SUM($AG10:AK10),0)</f>
        <v>0</v>
      </c>
      <c r="AM10" s="54">
        <f>IF($Y$10&lt;AM5,1-SUM($AG10:AL10),0)</f>
        <v>1</v>
      </c>
      <c r="AN10" s="54">
        <f>IF($Y$10&lt;AN5,1-SUM($AG10:AM10),0)</f>
        <v>0</v>
      </c>
      <c r="AO10" s="54">
        <f>IF($Y$10&lt;AO5,1-SUM($AG10:AN10),0)</f>
        <v>0</v>
      </c>
      <c r="AP10" s="54">
        <f>IF($Y$10&lt;AP5,1-SUM($AG10:AO10),0)</f>
        <v>0</v>
      </c>
      <c r="AQ10" s="54">
        <f>IF($Y$10&lt;AQ5,1-SUM($AG10:AP10),0)</f>
        <v>0</v>
      </c>
      <c r="AR10" s="54">
        <f>IF($Y$10&lt;AR5,1-SUM($AG10:AQ10),0)</f>
        <v>0</v>
      </c>
      <c r="AS10" s="54">
        <f>IF($Y$10&lt;AS5,1-SUM($AG10:AR10),0)</f>
        <v>0</v>
      </c>
    </row>
    <row r="11" spans="1:45" x14ac:dyDescent="0.2">
      <c r="A11" s="65"/>
      <c r="B11" s="66"/>
      <c r="C11" s="66"/>
      <c r="D11" s="66"/>
      <c r="E11" s="66"/>
      <c r="F11" s="66"/>
      <c r="G11" s="66"/>
      <c r="H11" s="66"/>
      <c r="I11" s="91" t="s">
        <v>56</v>
      </c>
      <c r="J11" s="91"/>
      <c r="K11" s="87"/>
      <c r="L11" s="91" t="s">
        <v>58</v>
      </c>
      <c r="M11" s="91"/>
      <c r="N11" s="88"/>
      <c r="O11" s="91" t="s">
        <v>52</v>
      </c>
      <c r="P11" s="91"/>
      <c r="Q11" s="66"/>
      <c r="R11" s="67"/>
      <c r="X11" s="86" t="s">
        <v>28</v>
      </c>
      <c r="Y11" s="90">
        <f>AC4+10</f>
        <v>65</v>
      </c>
      <c r="Z11" s="86">
        <f>AD4</f>
        <v>9</v>
      </c>
      <c r="AC11" s="86" t="s">
        <v>29</v>
      </c>
      <c r="AD11" s="86">
        <f>IF(AD12&lt;0,1,0)</f>
        <v>1</v>
      </c>
      <c r="AE11" s="54"/>
      <c r="AF11" s="54"/>
      <c r="AG11" s="54"/>
      <c r="AH11" s="54"/>
      <c r="AI11" s="54"/>
      <c r="AJ11" s="54"/>
      <c r="AK11" s="54"/>
    </row>
    <row r="12" spans="1:45" x14ac:dyDescent="0.2">
      <c r="A12" s="65"/>
      <c r="B12" s="66"/>
      <c r="C12" s="66"/>
      <c r="D12" s="66"/>
      <c r="E12" s="66"/>
      <c r="F12" s="66"/>
      <c r="G12" s="66"/>
      <c r="H12" s="66"/>
      <c r="I12" s="92" t="str">
        <f>"Inkomen "&amp;(J7-1)</f>
        <v>Inkomen 2016</v>
      </c>
      <c r="J12" s="93">
        <v>0</v>
      </c>
      <c r="K12" s="94"/>
      <c r="L12" s="95" t="str">
        <f>"Winst/(Verlies) "&amp;($J$7-1)</f>
        <v>Winst/(Verlies) 2016</v>
      </c>
      <c r="M12" s="96">
        <v>0</v>
      </c>
      <c r="N12" s="89"/>
      <c r="O12" s="95" t="str">
        <f>"Overig inkomen "&amp;($J$7-1)</f>
        <v>Overig inkomen 2016</v>
      </c>
      <c r="P12" s="96">
        <v>0</v>
      </c>
      <c r="Q12" s="66"/>
      <c r="R12" s="67"/>
      <c r="AD12" s="97">
        <f>Y10-Y11+(Z10-Z11)/12</f>
        <v>-28.833333333333332</v>
      </c>
      <c r="AE12" s="98"/>
      <c r="AF12" s="54"/>
      <c r="AG12" s="54"/>
      <c r="AH12" s="54"/>
      <c r="AI12" s="99"/>
      <c r="AJ12" s="54"/>
      <c r="AK12" s="54"/>
    </row>
    <row r="13" spans="1:45" x14ac:dyDescent="0.2">
      <c r="A13" s="65"/>
      <c r="B13" s="66"/>
      <c r="C13" s="66"/>
      <c r="D13" s="66"/>
      <c r="E13" s="66"/>
      <c r="F13" s="66"/>
      <c r="G13" s="66"/>
      <c r="H13" s="66"/>
      <c r="I13" s="116"/>
      <c r="J13" s="66"/>
      <c r="K13" s="66"/>
      <c r="L13" s="100"/>
      <c r="M13" s="66"/>
      <c r="N13" s="89"/>
      <c r="O13" s="89"/>
      <c r="P13" s="66"/>
      <c r="Q13" s="66"/>
      <c r="R13" s="67"/>
      <c r="Y13" s="101">
        <v>0</v>
      </c>
      <c r="AE13" s="54"/>
      <c r="AF13" s="54"/>
      <c r="AG13" s="54"/>
      <c r="AH13" s="54"/>
      <c r="AI13" s="54"/>
      <c r="AJ13" s="54"/>
      <c r="AK13" s="54"/>
    </row>
    <row r="14" spans="1:45" x14ac:dyDescent="0.2">
      <c r="A14" s="65"/>
      <c r="B14" s="66"/>
      <c r="C14" s="66"/>
      <c r="D14" s="66"/>
      <c r="E14" s="66"/>
      <c r="F14" s="66"/>
      <c r="G14" s="66"/>
      <c r="H14" s="66"/>
      <c r="I14" s="191" t="s">
        <v>54</v>
      </c>
      <c r="J14" s="103"/>
      <c r="K14" s="66"/>
      <c r="L14" s="104" t="s">
        <v>59</v>
      </c>
      <c r="M14" s="103"/>
      <c r="N14" s="66"/>
      <c r="O14" s="66"/>
      <c r="P14" s="66"/>
      <c r="Q14" s="66"/>
      <c r="R14" s="67"/>
      <c r="Y14" s="101">
        <v>1</v>
      </c>
      <c r="AE14" s="54"/>
      <c r="AF14" s="54"/>
      <c r="AG14" s="54"/>
      <c r="AH14" s="54"/>
      <c r="AI14" s="54"/>
      <c r="AJ14" s="54"/>
      <c r="AK14" s="54"/>
    </row>
    <row r="15" spans="1:45" x14ac:dyDescent="0.2">
      <c r="A15" s="65"/>
      <c r="B15" s="66"/>
      <c r="C15" s="66"/>
      <c r="D15" s="66"/>
      <c r="E15" s="66"/>
      <c r="F15" s="66"/>
      <c r="G15" s="66"/>
      <c r="H15" s="66"/>
      <c r="I15" s="192" t="s">
        <v>55</v>
      </c>
      <c r="J15" s="106"/>
      <c r="K15" s="66"/>
      <c r="L15" s="107" t="s">
        <v>60</v>
      </c>
      <c r="M15" s="106"/>
      <c r="N15" s="66"/>
      <c r="O15" s="66"/>
      <c r="P15" s="66"/>
      <c r="Q15" s="66"/>
      <c r="R15" s="67"/>
      <c r="AE15" s="54"/>
      <c r="AF15" s="54"/>
      <c r="AG15" s="54"/>
      <c r="AH15" s="54"/>
      <c r="AI15" s="54"/>
      <c r="AJ15" s="54"/>
      <c r="AK15" s="54"/>
    </row>
    <row r="16" spans="1:45" x14ac:dyDescent="0.2">
      <c r="A16" s="65"/>
      <c r="B16" s="66"/>
      <c r="C16" s="66"/>
      <c r="D16" s="66"/>
      <c r="E16" s="66"/>
      <c r="F16" s="66"/>
      <c r="G16" s="66"/>
      <c r="H16" s="66"/>
      <c r="I16" s="193"/>
      <c r="J16" s="109"/>
      <c r="K16" s="66"/>
      <c r="L16" s="110" t="str">
        <f>"in "&amp;($J$7-1)&amp;"?"</f>
        <v>in 2016?</v>
      </c>
      <c r="M16" s="111">
        <v>0</v>
      </c>
      <c r="N16" s="66"/>
      <c r="O16" s="66"/>
      <c r="P16" s="66"/>
      <c r="Q16" s="66"/>
      <c r="R16" s="67"/>
      <c r="AE16" s="54"/>
      <c r="AF16" s="54"/>
      <c r="AG16" s="54"/>
      <c r="AH16" s="54"/>
      <c r="AI16" s="54"/>
      <c r="AJ16" s="54"/>
      <c r="AK16" s="54"/>
    </row>
    <row r="17" spans="1:37" x14ac:dyDescent="0.2">
      <c r="A17" s="65"/>
      <c r="B17" s="66"/>
      <c r="C17" s="66"/>
      <c r="D17" s="66"/>
      <c r="E17" s="66"/>
      <c r="F17" s="66"/>
      <c r="G17" s="66"/>
      <c r="H17" s="66"/>
      <c r="I17" s="116"/>
      <c r="J17" s="66"/>
      <c r="K17" s="66"/>
      <c r="L17" s="100"/>
      <c r="M17" s="66"/>
      <c r="N17" s="66"/>
      <c r="O17" s="66"/>
      <c r="P17" s="66"/>
      <c r="Q17" s="66"/>
      <c r="R17" s="67"/>
      <c r="AE17" s="54"/>
      <c r="AF17" s="54"/>
      <c r="AG17" s="54"/>
      <c r="AH17" s="54"/>
      <c r="AI17" s="54"/>
      <c r="AJ17" s="54"/>
      <c r="AK17" s="54"/>
    </row>
    <row r="18" spans="1:37" x14ac:dyDescent="0.2">
      <c r="A18" s="65"/>
      <c r="B18" s="66"/>
      <c r="C18" s="66"/>
      <c r="D18" s="66"/>
      <c r="E18" s="66"/>
      <c r="F18" s="66"/>
      <c r="G18" s="66"/>
      <c r="H18" s="66"/>
      <c r="I18" s="112" t="str">
        <f>"Factor A "&amp;(J7-1)</f>
        <v>Factor A 2016</v>
      </c>
      <c r="J18" s="113">
        <v>0</v>
      </c>
      <c r="K18" s="66"/>
      <c r="L18" s="114" t="str">
        <f>"Toename FOR in "&amp;(J7-1)</f>
        <v>Toename FOR in 2016</v>
      </c>
      <c r="M18" s="115">
        <f>IF(AND(M16=1,M19=0),MIN(AE7*M12,AF7),0)</f>
        <v>0</v>
      </c>
      <c r="N18" s="66"/>
      <c r="O18" s="66"/>
      <c r="P18" s="66"/>
      <c r="Q18" s="66"/>
      <c r="R18" s="67"/>
      <c r="AE18" s="54"/>
      <c r="AF18" s="54"/>
      <c r="AG18" s="54"/>
      <c r="AH18" s="54"/>
      <c r="AI18" s="54"/>
      <c r="AJ18" s="54"/>
      <c r="AK18" s="54"/>
    </row>
    <row r="19" spans="1:37" x14ac:dyDescent="0.2">
      <c r="A19" s="65"/>
      <c r="B19" s="66"/>
      <c r="C19" s="66"/>
      <c r="D19" s="66"/>
      <c r="E19" s="66"/>
      <c r="F19" s="66"/>
      <c r="G19" s="66"/>
      <c r="H19" s="66"/>
      <c r="I19" s="116" t="s">
        <v>10</v>
      </c>
      <c r="J19" s="66">
        <f>Z7</f>
        <v>6.5</v>
      </c>
      <c r="K19" s="66"/>
      <c r="L19" s="114" t="str">
        <f>"Afname FOR in "&amp;(J7-1)</f>
        <v>Afname FOR in 2016</v>
      </c>
      <c r="M19" s="115">
        <v>0</v>
      </c>
      <c r="N19" s="66"/>
      <c r="O19" s="66"/>
      <c r="P19" s="66"/>
      <c r="Q19" s="66"/>
      <c r="R19" s="67"/>
      <c r="AE19" s="54"/>
      <c r="AF19" s="54"/>
      <c r="AG19" s="54"/>
      <c r="AH19" s="54"/>
      <c r="AI19" s="54"/>
      <c r="AJ19" s="54"/>
      <c r="AK19" s="54"/>
    </row>
    <row r="20" spans="1:37" x14ac:dyDescent="0.2">
      <c r="A20" s="65"/>
      <c r="B20" s="66"/>
      <c r="C20" s="66"/>
      <c r="D20" s="66"/>
      <c r="E20" s="66"/>
      <c r="F20" s="66"/>
      <c r="G20" s="66"/>
      <c r="H20" s="66"/>
      <c r="I20" s="66"/>
      <c r="J20" s="66"/>
      <c r="K20" s="66"/>
      <c r="L20" s="114" t="str">
        <f>"FOR omgezet naar lijfrente in "&amp;(J7)</f>
        <v>FOR omgezet naar lijfrente in 2017</v>
      </c>
      <c r="M20" s="117">
        <v>0</v>
      </c>
      <c r="N20" s="118" t="s">
        <v>3</v>
      </c>
      <c r="O20" s="119">
        <f>ROUNDUP(I47,0)</f>
        <v>0</v>
      </c>
      <c r="P20" s="66"/>
      <c r="Q20" s="66"/>
      <c r="R20" s="67"/>
      <c r="AE20" s="54"/>
      <c r="AF20" s="54"/>
      <c r="AG20" s="54"/>
      <c r="AH20" s="54"/>
      <c r="AI20" s="54"/>
      <c r="AJ20" s="54"/>
      <c r="AK20" s="54"/>
    </row>
    <row r="21" spans="1:37" x14ac:dyDescent="0.2">
      <c r="A21" s="65"/>
      <c r="B21" s="66"/>
      <c r="C21" s="66"/>
      <c r="D21" s="66"/>
      <c r="E21" s="66"/>
      <c r="F21" s="66"/>
      <c r="G21" s="66"/>
      <c r="H21" s="66"/>
      <c r="I21" s="66"/>
      <c r="J21" s="66"/>
      <c r="K21" s="66"/>
      <c r="L21" s="66"/>
      <c r="M21" s="66"/>
      <c r="N21" s="66"/>
      <c r="O21" s="66"/>
      <c r="P21" s="66"/>
      <c r="Q21" s="66"/>
      <c r="R21" s="67"/>
      <c r="AE21" s="54"/>
      <c r="AF21" s="54"/>
      <c r="AG21" s="54"/>
      <c r="AH21" s="54"/>
      <c r="AI21" s="54"/>
      <c r="AJ21" s="54"/>
      <c r="AK21" s="54"/>
    </row>
    <row r="22" spans="1:37" x14ac:dyDescent="0.2">
      <c r="A22" s="62"/>
      <c r="B22" s="63"/>
      <c r="C22" s="63"/>
      <c r="D22" s="63"/>
      <c r="E22" s="63"/>
      <c r="F22" s="63"/>
      <c r="G22" s="63"/>
      <c r="H22" s="63"/>
      <c r="I22" s="63"/>
      <c r="J22" s="63"/>
      <c r="K22" s="63"/>
      <c r="L22" s="63"/>
      <c r="M22" s="63"/>
      <c r="N22" s="63"/>
      <c r="O22" s="63"/>
      <c r="P22" s="63"/>
      <c r="Q22" s="63"/>
      <c r="R22" s="64"/>
      <c r="S22" s="120"/>
      <c r="T22" s="120"/>
      <c r="U22" s="120"/>
      <c r="AE22" s="54"/>
      <c r="AF22" s="54"/>
      <c r="AG22" s="54"/>
      <c r="AH22" s="54"/>
      <c r="AI22" s="54"/>
      <c r="AJ22" s="54"/>
      <c r="AK22" s="54"/>
    </row>
    <row r="23" spans="1:37" ht="18.75" customHeight="1" thickBot="1" x14ac:dyDescent="0.25">
      <c r="A23" s="55"/>
      <c r="B23" s="56"/>
      <c r="C23" s="56"/>
      <c r="D23" s="56"/>
      <c r="E23" s="56"/>
      <c r="F23" s="56"/>
      <c r="G23" s="56"/>
      <c r="H23" s="56"/>
      <c r="I23" s="56"/>
      <c r="J23" s="56"/>
      <c r="K23" s="56"/>
      <c r="L23" s="56"/>
      <c r="M23" s="56"/>
      <c r="N23" s="56"/>
      <c r="O23" s="56"/>
      <c r="P23" s="56"/>
      <c r="Q23" s="56"/>
      <c r="R23" s="57"/>
      <c r="AE23" s="54"/>
      <c r="AF23" s="54"/>
      <c r="AG23" s="54"/>
      <c r="AH23" s="54"/>
      <c r="AI23" s="54"/>
      <c r="AJ23" s="54"/>
      <c r="AK23" s="54"/>
    </row>
    <row r="24" spans="1:37" ht="19" thickBot="1" x14ac:dyDescent="0.25">
      <c r="A24" s="55"/>
      <c r="B24" s="56"/>
      <c r="C24" s="56"/>
      <c r="D24" s="56"/>
      <c r="E24" s="56"/>
      <c r="F24" s="56"/>
      <c r="G24" s="56"/>
      <c r="H24" s="56"/>
      <c r="I24" s="121" t="str">
        <f>"Beschikbare jaarruimte in "&amp;J7</f>
        <v>Beschikbare jaarruimte in 2017</v>
      </c>
      <c r="J24" s="122"/>
      <c r="K24" s="122"/>
      <c r="L24" s="123"/>
      <c r="M24" s="124">
        <f>MAX(0,ROUNDUP(O8*O9-J18*J19-M18,0))*AD11</f>
        <v>0</v>
      </c>
      <c r="N24" s="56"/>
      <c r="O24" s="56"/>
      <c r="P24" s="217"/>
      <c r="Q24" s="214"/>
      <c r="R24" s="57"/>
      <c r="AE24" s="54"/>
      <c r="AF24" s="54"/>
      <c r="AG24" s="54"/>
      <c r="AH24" s="54"/>
      <c r="AI24" s="54"/>
      <c r="AJ24" s="54"/>
      <c r="AK24" s="54"/>
    </row>
    <row r="25" spans="1:37" ht="11" customHeight="1" thickBot="1" x14ac:dyDescent="0.25">
      <c r="A25" s="55"/>
      <c r="B25" s="56"/>
      <c r="C25" s="56"/>
      <c r="D25" s="56"/>
      <c r="E25" s="56"/>
      <c r="F25" s="56"/>
      <c r="G25" s="56"/>
      <c r="H25" s="56"/>
      <c r="I25" s="125"/>
      <c r="J25" s="126"/>
      <c r="K25" s="127"/>
      <c r="L25" s="56"/>
      <c r="M25" s="128"/>
      <c r="N25" s="56"/>
      <c r="O25" s="56"/>
      <c r="P25" s="56"/>
      <c r="Q25" s="56"/>
      <c r="R25" s="57"/>
      <c r="AE25" s="54"/>
      <c r="AF25" s="54"/>
      <c r="AG25" s="54"/>
      <c r="AH25" s="54"/>
      <c r="AI25" s="54"/>
      <c r="AJ25" s="54"/>
      <c r="AK25" s="54"/>
    </row>
    <row r="26" spans="1:37" ht="19" thickBot="1" x14ac:dyDescent="0.25">
      <c r="A26" s="55"/>
      <c r="B26" s="56"/>
      <c r="C26" s="56"/>
      <c r="D26" s="56"/>
      <c r="E26" s="56"/>
      <c r="F26" s="56"/>
      <c r="G26" s="56"/>
      <c r="H26" s="56"/>
      <c r="I26" s="129" t="str">
        <f>"Beschikbare reserveringsruimte in "&amp;J7</f>
        <v>Beschikbare reserveringsruimte in 2017</v>
      </c>
      <c r="J26" s="130"/>
      <c r="K26" s="130"/>
      <c r="L26" s="131"/>
      <c r="M26" s="124">
        <f>MIN(SUM(J38:P38),AC8,CHOOSE(AD10,AC7,AD7))</f>
        <v>0</v>
      </c>
      <c r="N26" s="56"/>
      <c r="O26" s="56"/>
      <c r="P26" s="56"/>
      <c r="Q26" s="56"/>
      <c r="R26" s="57"/>
      <c r="V26" s="132"/>
      <c r="X26" s="54"/>
      <c r="Y26" s="54"/>
      <c r="Z26" s="54"/>
      <c r="AA26" s="51"/>
      <c r="AB26" s="51"/>
      <c r="AC26" s="51"/>
      <c r="AD26" s="51"/>
    </row>
    <row r="27" spans="1:37" ht="11" customHeight="1" thickBot="1" x14ac:dyDescent="0.25">
      <c r="A27" s="55"/>
      <c r="B27" s="56"/>
      <c r="C27" s="56"/>
      <c r="D27" s="56"/>
      <c r="E27" s="56"/>
      <c r="F27" s="56"/>
      <c r="G27" s="56"/>
      <c r="H27" s="56"/>
      <c r="I27" s="133"/>
      <c r="J27" s="134"/>
      <c r="K27" s="135"/>
      <c r="L27" s="56"/>
      <c r="M27" s="128"/>
      <c r="N27" s="56"/>
      <c r="O27" s="56"/>
      <c r="P27" s="56"/>
      <c r="Q27" s="56"/>
      <c r="R27" s="57"/>
      <c r="S27" s="120"/>
      <c r="T27" s="120"/>
      <c r="U27" s="120"/>
      <c r="W27" s="136"/>
      <c r="X27" s="54"/>
      <c r="Y27" s="54"/>
      <c r="Z27" s="54"/>
      <c r="AA27" s="51"/>
      <c r="AB27" s="51"/>
      <c r="AC27" s="51"/>
      <c r="AD27" s="51"/>
    </row>
    <row r="28" spans="1:37" ht="19" thickBot="1" x14ac:dyDescent="0.25">
      <c r="A28" s="55"/>
      <c r="B28" s="56"/>
      <c r="C28" s="56"/>
      <c r="D28" s="56"/>
      <c r="E28" s="56"/>
      <c r="F28" s="56"/>
      <c r="G28" s="56"/>
      <c r="H28" s="56"/>
      <c r="I28" s="137" t="str">
        <f>"Maximaal toegelaten lijfrentestorting in "&amp;J7</f>
        <v>Maximaal toegelaten lijfrentestorting in 2017</v>
      </c>
      <c r="J28" s="138"/>
      <c r="K28" s="138"/>
      <c r="L28" s="139"/>
      <c r="M28" s="124">
        <f>M24+M26+M20</f>
        <v>0</v>
      </c>
      <c r="N28" s="56"/>
      <c r="O28" s="56"/>
      <c r="P28" s="56"/>
      <c r="Q28" s="56"/>
      <c r="R28" s="57"/>
      <c r="X28" s="54"/>
      <c r="Y28" s="54"/>
      <c r="Z28" s="54"/>
      <c r="AA28" s="51"/>
      <c r="AB28" s="51"/>
      <c r="AC28" s="51"/>
      <c r="AD28" s="51"/>
    </row>
    <row r="29" spans="1:37" ht="11" customHeight="1" thickBot="1" x14ac:dyDescent="0.25">
      <c r="A29" s="55"/>
      <c r="B29" s="56"/>
      <c r="C29" s="56"/>
      <c r="D29" s="56"/>
      <c r="E29" s="56"/>
      <c r="F29" s="56"/>
      <c r="G29" s="56"/>
      <c r="H29" s="56"/>
      <c r="I29" s="133"/>
      <c r="J29" s="134"/>
      <c r="K29" s="135"/>
      <c r="L29" s="56"/>
      <c r="M29" s="128"/>
      <c r="N29" s="56"/>
      <c r="O29" s="56"/>
      <c r="P29" s="56"/>
      <c r="Q29" s="56"/>
      <c r="R29" s="57"/>
      <c r="X29" s="54"/>
      <c r="Y29" s="54"/>
      <c r="Z29" s="54"/>
      <c r="AA29" s="51"/>
      <c r="AB29" s="51"/>
      <c r="AC29" s="51"/>
      <c r="AD29" s="51"/>
    </row>
    <row r="30" spans="1:37" x14ac:dyDescent="0.2">
      <c r="A30" s="55"/>
      <c r="B30" s="56"/>
      <c r="C30" s="56"/>
      <c r="D30" s="56"/>
      <c r="E30" s="56"/>
      <c r="F30" s="56"/>
      <c r="G30" s="56"/>
      <c r="H30" s="56"/>
      <c r="I30" s="140" t="str">
        <f>"Gestort aan lijfrente in "&amp;J7</f>
        <v>Gestort aan lijfrente in 2017</v>
      </c>
      <c r="J30" s="141"/>
      <c r="K30" s="141"/>
      <c r="L30" s="142"/>
      <c r="M30" s="143">
        <v>0</v>
      </c>
      <c r="N30" s="56"/>
      <c r="O30" s="56"/>
      <c r="P30" s="56"/>
      <c r="Q30" s="56"/>
      <c r="R30" s="57"/>
      <c r="X30" s="54"/>
      <c r="Y30" s="54"/>
      <c r="Z30" s="54"/>
      <c r="AA30" s="51"/>
      <c r="AB30" s="51"/>
      <c r="AC30" s="51"/>
      <c r="AD30" s="51"/>
    </row>
    <row r="31" spans="1:37" x14ac:dyDescent="0.2">
      <c r="A31" s="55"/>
      <c r="B31" s="56"/>
      <c r="C31" s="56"/>
      <c r="D31" s="56"/>
      <c r="E31" s="56"/>
      <c r="F31" s="56"/>
      <c r="G31" s="56"/>
      <c r="H31" s="56"/>
      <c r="I31" s="144" t="s">
        <v>5</v>
      </c>
      <c r="J31" s="145"/>
      <c r="K31" s="145"/>
      <c r="L31" s="146"/>
      <c r="M31" s="147">
        <f>IF((M30-M20)&gt;M26,M26,MAX(0,M30-M20))</f>
        <v>0</v>
      </c>
      <c r="N31" s="56"/>
      <c r="O31" s="56"/>
      <c r="P31" s="56"/>
      <c r="Q31" s="56"/>
      <c r="R31" s="57"/>
      <c r="X31" s="54"/>
      <c r="Y31" s="54"/>
      <c r="Z31" s="54"/>
      <c r="AA31" s="51"/>
      <c r="AB31" s="51"/>
      <c r="AC31" s="51"/>
      <c r="AD31" s="51"/>
    </row>
    <row r="32" spans="1:37" ht="19" thickBot="1" x14ac:dyDescent="0.25">
      <c r="A32" s="55"/>
      <c r="B32" s="56"/>
      <c r="C32" s="56"/>
      <c r="D32" s="56"/>
      <c r="E32" s="56"/>
      <c r="F32" s="56"/>
      <c r="G32" s="56"/>
      <c r="H32" s="56"/>
      <c r="I32" s="148" t="s">
        <v>63</v>
      </c>
      <c r="J32" s="149"/>
      <c r="K32" s="149"/>
      <c r="L32" s="150"/>
      <c r="M32" s="151">
        <f>MAX(0,M30-M31-M20)</f>
        <v>0</v>
      </c>
      <c r="N32" s="56"/>
      <c r="O32" s="56"/>
      <c r="P32" s="56"/>
      <c r="Q32" s="56"/>
      <c r="R32" s="57"/>
      <c r="X32" s="54"/>
      <c r="Y32" s="54"/>
      <c r="Z32" s="54"/>
      <c r="AA32" s="51"/>
      <c r="AB32" s="51"/>
      <c r="AC32" s="51"/>
      <c r="AD32" s="51"/>
    </row>
    <row r="33" spans="1:37" ht="11" customHeight="1" thickBot="1" x14ac:dyDescent="0.25">
      <c r="A33" s="55"/>
      <c r="B33" s="56"/>
      <c r="C33" s="56"/>
      <c r="D33" s="56"/>
      <c r="E33" s="56"/>
      <c r="F33" s="56"/>
      <c r="G33" s="56"/>
      <c r="H33" s="56"/>
      <c r="I33" s="152"/>
      <c r="J33" s="56"/>
      <c r="K33" s="56"/>
      <c r="L33" s="56"/>
      <c r="M33" s="128"/>
      <c r="N33" s="56"/>
      <c r="O33" s="56"/>
      <c r="P33" s="56"/>
      <c r="Q33" s="56"/>
      <c r="R33" s="57"/>
      <c r="X33" s="54"/>
      <c r="Y33" s="54"/>
      <c r="Z33" s="54"/>
      <c r="AA33" s="51"/>
      <c r="AB33" s="51"/>
      <c r="AC33" s="51"/>
      <c r="AD33" s="51"/>
    </row>
    <row r="34" spans="1:37" ht="19" thickBot="1" x14ac:dyDescent="0.25">
      <c r="A34" s="55"/>
      <c r="B34" s="56"/>
      <c r="C34" s="56"/>
      <c r="D34" s="56"/>
      <c r="E34" s="56"/>
      <c r="F34" s="56"/>
      <c r="G34" s="56"/>
      <c r="H34" s="56"/>
      <c r="I34" s="153" t="str">
        <f>"Nog maximaal extra in te leggen in "&amp;J7</f>
        <v>Nog maximaal extra in te leggen in 2017</v>
      </c>
      <c r="J34" s="154"/>
      <c r="K34" s="155"/>
      <c r="L34" s="156"/>
      <c r="M34" s="124">
        <f>M28-M30</f>
        <v>0</v>
      </c>
      <c r="N34" s="56"/>
      <c r="O34" s="56"/>
      <c r="P34" s="56"/>
      <c r="Q34" s="56"/>
      <c r="R34" s="57"/>
      <c r="X34" s="54"/>
      <c r="Y34" s="54"/>
      <c r="Z34" s="54"/>
      <c r="AA34" s="51"/>
      <c r="AB34" s="51"/>
      <c r="AC34" s="51"/>
      <c r="AD34" s="51"/>
    </row>
    <row r="35" spans="1:37" x14ac:dyDescent="0.2">
      <c r="A35" s="55"/>
      <c r="B35" s="56"/>
      <c r="C35" s="56"/>
      <c r="D35" s="56"/>
      <c r="E35" s="56"/>
      <c r="F35" s="56"/>
      <c r="G35" s="56"/>
      <c r="H35" s="56"/>
      <c r="I35" s="56"/>
      <c r="J35" s="133"/>
      <c r="K35" s="133"/>
      <c r="L35" s="133"/>
      <c r="M35" s="133"/>
      <c r="N35" s="133"/>
      <c r="O35" s="133"/>
      <c r="P35" s="133"/>
      <c r="Q35" s="133"/>
      <c r="R35" s="157"/>
      <c r="X35" s="54"/>
      <c r="Y35" s="54"/>
      <c r="Z35" s="54"/>
      <c r="AA35" s="51"/>
      <c r="AB35" s="51"/>
      <c r="AC35" s="51"/>
      <c r="AD35" s="51"/>
    </row>
    <row r="36" spans="1:37" x14ac:dyDescent="0.2">
      <c r="A36" s="55"/>
      <c r="B36" s="56"/>
      <c r="C36" s="56"/>
      <c r="D36" s="56"/>
      <c r="E36" s="56"/>
      <c r="F36" s="133"/>
      <c r="G36" s="133"/>
      <c r="H36" s="133"/>
      <c r="I36" s="158"/>
      <c r="J36" s="134"/>
      <c r="K36" s="159"/>
      <c r="L36" s="159"/>
      <c r="M36" s="159"/>
      <c r="N36" s="159"/>
      <c r="O36" s="159"/>
      <c r="P36" s="159"/>
      <c r="Q36" s="159"/>
      <c r="R36" s="160"/>
      <c r="X36" s="161"/>
      <c r="Y36" s="161"/>
      <c r="Z36" s="161"/>
      <c r="AA36" s="161"/>
      <c r="AB36" s="161"/>
      <c r="AC36" s="161"/>
      <c r="AD36" s="161"/>
      <c r="AE36" s="54"/>
      <c r="AF36" s="54"/>
      <c r="AG36" s="54"/>
      <c r="AH36" s="54"/>
      <c r="AI36" s="54"/>
      <c r="AJ36" s="54"/>
      <c r="AK36" s="54"/>
    </row>
    <row r="37" spans="1:37" x14ac:dyDescent="0.2">
      <c r="A37" s="55"/>
      <c r="B37" s="56"/>
      <c r="C37" s="56"/>
      <c r="D37" s="162"/>
      <c r="E37" s="162"/>
      <c r="F37" s="162"/>
      <c r="G37" s="163" t="s">
        <v>6</v>
      </c>
      <c r="H37" s="159"/>
      <c r="I37" s="164">
        <f>J7</f>
        <v>2017</v>
      </c>
      <c r="J37" s="164">
        <f t="shared" ref="J37:K37" si="2">I37-1</f>
        <v>2016</v>
      </c>
      <c r="K37" s="164">
        <f t="shared" si="2"/>
        <v>2015</v>
      </c>
      <c r="L37" s="164" t="s">
        <v>62</v>
      </c>
      <c r="M37" s="194"/>
      <c r="N37" s="194"/>
      <c r="O37" s="194"/>
      <c r="P37" s="194"/>
      <c r="Q37" s="194"/>
      <c r="R37" s="57"/>
      <c r="X37" s="161"/>
      <c r="Y37" s="161"/>
      <c r="Z37" s="161"/>
      <c r="AA37" s="161"/>
      <c r="AB37" s="161"/>
      <c r="AC37" s="161"/>
      <c r="AD37" s="161"/>
      <c r="AE37" s="54"/>
      <c r="AF37" s="54"/>
      <c r="AG37" s="54"/>
      <c r="AH37" s="54"/>
      <c r="AI37" s="54"/>
      <c r="AJ37" s="54"/>
      <c r="AK37" s="54"/>
    </row>
    <row r="38" spans="1:37" x14ac:dyDescent="0.2">
      <c r="A38" s="55"/>
      <c r="B38" s="56"/>
      <c r="C38" s="56"/>
      <c r="D38" s="165"/>
      <c r="E38" s="165"/>
      <c r="F38" s="165"/>
      <c r="G38" s="166" t="str">
        <f>"Nog ongebruikt begin "&amp;J7</f>
        <v>Nog ongebruikt begin 2017</v>
      </c>
      <c r="H38" s="167"/>
      <c r="I38" s="168">
        <f>M24</f>
        <v>0</v>
      </c>
      <c r="J38" s="167">
        <f>'2016'!I40</f>
        <v>0</v>
      </c>
      <c r="K38" s="167">
        <f>'2016'!J40</f>
        <v>0</v>
      </c>
      <c r="L38" s="167"/>
      <c r="M38" s="159"/>
      <c r="N38" s="159"/>
      <c r="O38" s="159"/>
      <c r="P38" s="159"/>
      <c r="Q38" s="167"/>
      <c r="R38" s="57"/>
      <c r="X38" s="161"/>
      <c r="Y38" s="161"/>
      <c r="Z38" s="161"/>
      <c r="AA38" s="161"/>
      <c r="AB38" s="161"/>
      <c r="AC38" s="161"/>
      <c r="AD38" s="161"/>
      <c r="AE38" s="54"/>
      <c r="AF38" s="54"/>
      <c r="AG38" s="54"/>
      <c r="AH38" s="54"/>
      <c r="AI38" s="54"/>
      <c r="AJ38" s="54"/>
      <c r="AK38" s="54"/>
    </row>
    <row r="39" spans="1:37" x14ac:dyDescent="0.2">
      <c r="A39" s="55"/>
      <c r="B39" s="56"/>
      <c r="C39" s="56"/>
      <c r="D39" s="165"/>
      <c r="E39" s="165"/>
      <c r="F39" s="165"/>
      <c r="G39" s="166" t="str">
        <f>"Gebruikt in "&amp;J7</f>
        <v>Gebruikt in 2017</v>
      </c>
      <c r="H39" s="167"/>
      <c r="I39" s="169">
        <f>M32</f>
        <v>0</v>
      </c>
      <c r="J39" s="169">
        <f>IF(J38&lt;($M31-SUM(K39:$Q39)),J38,($M31-SUM(K39:$Q39)))</f>
        <v>0</v>
      </c>
      <c r="K39" s="169">
        <f>IF(K38&lt;($M31-SUM(L39:$Q39)),K38,($M31-SUM(L39:$Q39)))</f>
        <v>0</v>
      </c>
      <c r="L39" s="168"/>
      <c r="M39" s="168"/>
      <c r="N39" s="168"/>
      <c r="O39" s="168"/>
      <c r="P39" s="168"/>
      <c r="Q39" s="159"/>
      <c r="R39" s="57"/>
      <c r="AE39" s="54"/>
      <c r="AF39" s="54"/>
      <c r="AG39" s="54"/>
      <c r="AH39" s="54"/>
      <c r="AI39" s="54"/>
      <c r="AJ39" s="54"/>
      <c r="AK39" s="54"/>
    </row>
    <row r="40" spans="1:37" x14ac:dyDescent="0.2">
      <c r="A40" s="55"/>
      <c r="B40" s="56"/>
      <c r="C40" s="56"/>
      <c r="D40" s="162"/>
      <c r="E40" s="162"/>
      <c r="F40" s="162"/>
      <c r="G40" s="170" t="s">
        <v>26</v>
      </c>
      <c r="H40" s="167"/>
      <c r="I40" s="195">
        <f>I38-I39</f>
        <v>0</v>
      </c>
      <c r="J40" s="195">
        <f>J38-J39</f>
        <v>0</v>
      </c>
      <c r="K40" s="195">
        <f>K38-K39</f>
        <v>0</v>
      </c>
      <c r="L40" s="195"/>
      <c r="M40" s="195"/>
      <c r="N40" s="195"/>
      <c r="O40" s="195"/>
      <c r="P40" s="195"/>
      <c r="Q40" s="159"/>
      <c r="R40" s="57"/>
      <c r="X40" s="161"/>
      <c r="Y40" s="161"/>
      <c r="Z40" s="161"/>
      <c r="AA40" s="161"/>
      <c r="AB40" s="161"/>
      <c r="AC40" s="161"/>
      <c r="AD40" s="161"/>
      <c r="AE40" s="54"/>
      <c r="AF40" s="54"/>
      <c r="AG40" s="54"/>
      <c r="AH40" s="54"/>
      <c r="AI40" s="54"/>
      <c r="AJ40" s="54"/>
      <c r="AK40" s="54"/>
    </row>
    <row r="41" spans="1:37" x14ac:dyDescent="0.2">
      <c r="A41" s="55"/>
      <c r="B41" s="56"/>
      <c r="C41" s="56"/>
      <c r="D41" s="159"/>
      <c r="E41" s="159"/>
      <c r="F41" s="159"/>
      <c r="G41" s="168"/>
      <c r="H41" s="167"/>
      <c r="I41" s="182"/>
      <c r="J41" s="159"/>
      <c r="K41" s="159"/>
      <c r="L41" s="159"/>
      <c r="M41" s="159"/>
      <c r="N41" s="159"/>
      <c r="O41" s="159"/>
      <c r="P41" s="159"/>
      <c r="Q41" s="159"/>
      <c r="R41" s="57"/>
      <c r="X41" s="161"/>
      <c r="Y41" s="161"/>
      <c r="Z41" s="161"/>
      <c r="AA41" s="161"/>
      <c r="AB41" s="161"/>
      <c r="AC41" s="161"/>
      <c r="AD41" s="161"/>
      <c r="AE41" s="54"/>
      <c r="AF41" s="54"/>
      <c r="AG41" s="54"/>
      <c r="AH41" s="54"/>
      <c r="AI41" s="54"/>
      <c r="AJ41" s="54"/>
      <c r="AK41" s="54"/>
    </row>
    <row r="42" spans="1:37" x14ac:dyDescent="0.2">
      <c r="A42" s="55"/>
      <c r="B42" s="56"/>
      <c r="C42" s="56"/>
      <c r="D42" s="162"/>
      <c r="E42" s="162"/>
      <c r="F42" s="162"/>
      <c r="G42" s="173" t="s">
        <v>24</v>
      </c>
      <c r="H42" s="173"/>
      <c r="I42" s="159"/>
      <c r="J42" s="159"/>
      <c r="K42" s="159"/>
      <c r="L42" s="159"/>
      <c r="M42" s="159"/>
      <c r="N42" s="159"/>
      <c r="O42" s="159"/>
      <c r="P42" s="159"/>
      <c r="Q42" s="159"/>
      <c r="R42" s="57"/>
      <c r="X42" s="161"/>
      <c r="Y42" s="161"/>
      <c r="Z42" s="161"/>
      <c r="AA42" s="161"/>
      <c r="AB42" s="161"/>
      <c r="AC42" s="161"/>
      <c r="AD42" s="161"/>
      <c r="AE42" s="54"/>
      <c r="AF42" s="54"/>
      <c r="AG42" s="54"/>
      <c r="AH42" s="54"/>
      <c r="AI42" s="54"/>
      <c r="AJ42" s="54"/>
      <c r="AK42" s="54"/>
    </row>
    <row r="43" spans="1:37" x14ac:dyDescent="0.2">
      <c r="A43" s="55"/>
      <c r="B43" s="56"/>
      <c r="C43" s="56"/>
      <c r="D43" s="165"/>
      <c r="E43" s="165"/>
      <c r="F43" s="165"/>
      <c r="G43" s="174" t="str">
        <f>"Stand FOR begin "&amp;(J7-1)</f>
        <v>Stand FOR begin 2016</v>
      </c>
      <c r="H43" s="174"/>
      <c r="I43" s="175">
        <f>'2016'!I47</f>
        <v>0</v>
      </c>
      <c r="J43" s="159"/>
      <c r="K43" s="159"/>
      <c r="L43" s="159"/>
      <c r="M43" s="159"/>
      <c r="N43" s="159"/>
      <c r="O43" s="159"/>
      <c r="P43" s="159"/>
      <c r="Q43" s="159"/>
      <c r="R43" s="57"/>
      <c r="X43" s="161"/>
      <c r="Y43" s="161"/>
      <c r="Z43" s="161"/>
      <c r="AA43" s="161"/>
      <c r="AB43" s="161"/>
      <c r="AC43" s="161"/>
      <c r="AD43" s="161"/>
      <c r="AE43" s="54"/>
      <c r="AF43" s="54"/>
      <c r="AG43" s="54"/>
      <c r="AH43" s="54"/>
      <c r="AI43" s="54"/>
      <c r="AJ43" s="54"/>
      <c r="AK43" s="54"/>
    </row>
    <row r="44" spans="1:37" x14ac:dyDescent="0.2">
      <c r="A44" s="55"/>
      <c r="B44" s="56"/>
      <c r="C44" s="56"/>
      <c r="D44" s="165"/>
      <c r="E44" s="165"/>
      <c r="F44" s="165"/>
      <c r="G44" s="174" t="str">
        <f>L18</f>
        <v>Toename FOR in 2016</v>
      </c>
      <c r="H44" s="174"/>
      <c r="I44" s="175">
        <f>M18</f>
        <v>0</v>
      </c>
      <c r="J44" s="159"/>
      <c r="K44" s="159"/>
      <c r="L44" s="159"/>
      <c r="M44" s="159"/>
      <c r="N44" s="159"/>
      <c r="O44" s="159"/>
      <c r="P44" s="159"/>
      <c r="Q44" s="159"/>
      <c r="R44" s="57"/>
      <c r="X44" s="161"/>
      <c r="Y44" s="161"/>
      <c r="Z44" s="161"/>
      <c r="AA44" s="161"/>
      <c r="AB44" s="161"/>
      <c r="AC44" s="161"/>
      <c r="AD44" s="161"/>
      <c r="AE44" s="54"/>
      <c r="AF44" s="54"/>
      <c r="AG44" s="54"/>
      <c r="AH44" s="54"/>
      <c r="AI44" s="54"/>
      <c r="AJ44" s="54"/>
      <c r="AK44" s="54"/>
    </row>
    <row r="45" spans="1:37" x14ac:dyDescent="0.2">
      <c r="A45" s="55"/>
      <c r="B45" s="56"/>
      <c r="C45" s="56"/>
      <c r="D45" s="165"/>
      <c r="E45" s="165"/>
      <c r="F45" s="165"/>
      <c r="G45" s="174" t="str">
        <f>L19</f>
        <v>Afname FOR in 2016</v>
      </c>
      <c r="H45" s="174"/>
      <c r="I45" s="175">
        <f>M19</f>
        <v>0</v>
      </c>
      <c r="J45" s="159"/>
      <c r="K45" s="159"/>
      <c r="L45" s="159"/>
      <c r="M45" s="159"/>
      <c r="N45" s="159"/>
      <c r="O45" s="159"/>
      <c r="P45" s="159"/>
      <c r="Q45" s="159"/>
      <c r="R45" s="57"/>
      <c r="X45" s="161"/>
      <c r="Y45" s="161"/>
      <c r="Z45" s="161"/>
      <c r="AA45" s="161"/>
      <c r="AB45" s="161"/>
      <c r="AC45" s="161"/>
      <c r="AD45" s="161"/>
      <c r="AE45" s="54"/>
      <c r="AF45" s="54"/>
      <c r="AG45" s="54"/>
      <c r="AH45" s="54"/>
      <c r="AI45" s="54"/>
      <c r="AJ45" s="54"/>
      <c r="AK45" s="54"/>
    </row>
    <row r="46" spans="1:37" x14ac:dyDescent="0.2">
      <c r="A46" s="55"/>
      <c r="B46" s="56"/>
      <c r="C46" s="56"/>
      <c r="D46" s="165"/>
      <c r="E46" s="165"/>
      <c r="F46" s="165"/>
      <c r="G46" s="174" t="str">
        <f>"Bedrag FOR omgezet naar lijfrente in "&amp;(J7-1)</f>
        <v>Bedrag FOR omgezet naar lijfrente in 2016</v>
      </c>
      <c r="H46" s="174"/>
      <c r="I46" s="176">
        <f>'2016'!M20</f>
        <v>0</v>
      </c>
      <c r="J46" s="159"/>
      <c r="K46" s="159"/>
      <c r="L46" s="159"/>
      <c r="M46" s="159"/>
      <c r="N46" s="159"/>
      <c r="O46" s="159"/>
      <c r="P46" s="159"/>
      <c r="Q46" s="159"/>
      <c r="R46" s="57"/>
      <c r="X46" s="161"/>
      <c r="Y46" s="161"/>
      <c r="Z46" s="161"/>
      <c r="AA46" s="161"/>
      <c r="AB46" s="161"/>
      <c r="AC46" s="161"/>
      <c r="AD46" s="161"/>
      <c r="AE46" s="54"/>
      <c r="AF46" s="54"/>
      <c r="AG46" s="54"/>
      <c r="AH46" s="54"/>
      <c r="AI46" s="54"/>
      <c r="AJ46" s="54"/>
      <c r="AK46" s="54"/>
    </row>
    <row r="47" spans="1:37" x14ac:dyDescent="0.2">
      <c r="A47" s="55"/>
      <c r="B47" s="56"/>
      <c r="C47" s="56"/>
      <c r="D47" s="162"/>
      <c r="E47" s="162"/>
      <c r="F47" s="162"/>
      <c r="G47" s="177" t="str">
        <f>"Stand FOR eind "&amp;(J7-1)</f>
        <v>Stand FOR eind 2016</v>
      </c>
      <c r="H47" s="177"/>
      <c r="I47" s="178">
        <f>SUM(I43:I44)-I45-I46</f>
        <v>0</v>
      </c>
      <c r="J47" s="159"/>
      <c r="K47" s="159"/>
      <c r="L47" s="159"/>
      <c r="M47" s="159"/>
      <c r="N47" s="159"/>
      <c r="O47" s="159"/>
      <c r="P47" s="159"/>
      <c r="Q47" s="159"/>
      <c r="R47" s="57"/>
      <c r="X47" s="161"/>
      <c r="Y47" s="161"/>
      <c r="Z47" s="161"/>
      <c r="AA47" s="161"/>
      <c r="AB47" s="161"/>
      <c r="AC47" s="161"/>
      <c r="AD47" s="161"/>
      <c r="AE47" s="54"/>
      <c r="AF47" s="54"/>
      <c r="AG47" s="54"/>
      <c r="AH47" s="54"/>
      <c r="AI47" s="54"/>
      <c r="AJ47" s="54"/>
      <c r="AK47" s="54"/>
    </row>
    <row r="48" spans="1:37" x14ac:dyDescent="0.2">
      <c r="A48" s="55"/>
      <c r="B48" s="56"/>
      <c r="C48" s="56"/>
      <c r="D48" s="159"/>
      <c r="E48" s="159"/>
      <c r="F48" s="159"/>
      <c r="G48" s="159"/>
      <c r="H48" s="159"/>
      <c r="I48" s="159"/>
      <c r="J48" s="159"/>
      <c r="K48" s="159"/>
      <c r="L48" s="159"/>
      <c r="M48" s="159"/>
      <c r="N48" s="159"/>
      <c r="O48" s="159"/>
      <c r="P48" s="159"/>
      <c r="Q48" s="159"/>
      <c r="R48" s="57"/>
      <c r="X48" s="161"/>
      <c r="Y48" s="161"/>
      <c r="Z48" s="161"/>
      <c r="AA48" s="161"/>
      <c r="AB48" s="161"/>
      <c r="AC48" s="161"/>
      <c r="AD48" s="161"/>
      <c r="AE48" s="54"/>
      <c r="AF48" s="54"/>
      <c r="AG48" s="54"/>
      <c r="AH48" s="54"/>
      <c r="AI48" s="54"/>
      <c r="AJ48" s="54"/>
      <c r="AK48" s="54"/>
    </row>
    <row r="49" spans="1:37" x14ac:dyDescent="0.2">
      <c r="A49" s="55"/>
      <c r="B49" s="56"/>
      <c r="C49" s="56"/>
      <c r="D49" s="56"/>
      <c r="E49" s="56"/>
      <c r="F49" s="56"/>
      <c r="G49" s="56"/>
      <c r="H49" s="56"/>
      <c r="I49" s="56"/>
      <c r="J49" s="56"/>
      <c r="K49" s="56"/>
      <c r="L49" s="56"/>
      <c r="M49" s="56"/>
      <c r="N49" s="56"/>
      <c r="O49" s="56"/>
      <c r="P49" s="56"/>
      <c r="Q49" s="56"/>
      <c r="R49" s="57"/>
      <c r="X49" s="161"/>
      <c r="Y49" s="161"/>
      <c r="Z49" s="161"/>
      <c r="AA49" s="161"/>
      <c r="AB49" s="161"/>
      <c r="AC49" s="161"/>
      <c r="AD49" s="161"/>
      <c r="AE49" s="54"/>
      <c r="AF49" s="54"/>
      <c r="AG49" s="54"/>
      <c r="AH49" s="54"/>
      <c r="AI49" s="54"/>
      <c r="AJ49" s="54"/>
      <c r="AK49" s="54"/>
    </row>
    <row r="50" spans="1:37" x14ac:dyDescent="0.2">
      <c r="A50" s="55"/>
      <c r="B50" s="56"/>
      <c r="C50" s="56"/>
      <c r="D50" s="134"/>
      <c r="E50" s="179" t="s">
        <v>32</v>
      </c>
      <c r="F50" s="134"/>
      <c r="G50" s="180"/>
      <c r="H50" s="134"/>
      <c r="I50" s="159"/>
      <c r="J50" s="159"/>
      <c r="K50" s="159"/>
      <c r="L50" s="159"/>
      <c r="M50" s="159"/>
      <c r="N50" s="159"/>
      <c r="O50" s="159"/>
      <c r="P50" s="159"/>
      <c r="Q50" s="56"/>
      <c r="R50" s="57"/>
      <c r="X50" s="161"/>
      <c r="Y50" s="161"/>
      <c r="Z50" s="161"/>
      <c r="AA50" s="161"/>
      <c r="AB50" s="161"/>
      <c r="AC50" s="161"/>
      <c r="AD50" s="161"/>
      <c r="AE50" s="54"/>
      <c r="AF50" s="54"/>
      <c r="AG50" s="54"/>
      <c r="AH50" s="54"/>
      <c r="AI50" s="54"/>
      <c r="AJ50" s="54"/>
      <c r="AK50" s="54"/>
    </row>
    <row r="51" spans="1:37" x14ac:dyDescent="0.2">
      <c r="A51" s="55"/>
      <c r="B51" s="56"/>
      <c r="C51" s="56"/>
      <c r="D51" s="181"/>
      <c r="E51" s="182" t="s">
        <v>71</v>
      </c>
      <c r="F51" s="183"/>
      <c r="G51" s="183"/>
      <c r="H51" s="183"/>
      <c r="I51" s="183"/>
      <c r="J51" s="183"/>
      <c r="K51" s="183"/>
      <c r="L51" s="183"/>
      <c r="M51" s="183"/>
      <c r="N51" s="183"/>
      <c r="O51" s="183"/>
      <c r="P51" s="183"/>
      <c r="Q51" s="56"/>
      <c r="R51" s="57"/>
      <c r="X51" s="161"/>
      <c r="Y51" s="161"/>
      <c r="Z51" s="161"/>
      <c r="AA51" s="161"/>
      <c r="AB51" s="161"/>
      <c r="AC51" s="161"/>
      <c r="AD51" s="161"/>
      <c r="AE51" s="54"/>
      <c r="AF51" s="54"/>
      <c r="AG51" s="54"/>
      <c r="AH51" s="54"/>
      <c r="AI51" s="54"/>
      <c r="AJ51" s="54"/>
      <c r="AK51" s="54"/>
    </row>
    <row r="52" spans="1:37" ht="18.75" customHeight="1" x14ac:dyDescent="0.2">
      <c r="A52" s="55"/>
      <c r="B52" s="56"/>
      <c r="C52" s="56"/>
      <c r="D52" s="181"/>
      <c r="E52" s="182" t="s">
        <v>72</v>
      </c>
      <c r="F52" s="183"/>
      <c r="G52" s="183"/>
      <c r="H52" s="183"/>
      <c r="I52" s="183"/>
      <c r="J52" s="183"/>
      <c r="K52" s="183"/>
      <c r="L52" s="183"/>
      <c r="M52" s="183"/>
      <c r="N52" s="183"/>
      <c r="O52" s="183"/>
      <c r="P52" s="183"/>
      <c r="Q52" s="56"/>
      <c r="R52" s="57"/>
      <c r="X52" s="161"/>
      <c r="Y52" s="161"/>
      <c r="Z52" s="161"/>
      <c r="AA52" s="161"/>
      <c r="AB52" s="161"/>
      <c r="AC52" s="161"/>
      <c r="AD52" s="161"/>
      <c r="AE52" s="54"/>
      <c r="AF52" s="54"/>
      <c r="AG52" s="54"/>
      <c r="AH52" s="54"/>
      <c r="AI52" s="54"/>
      <c r="AJ52" s="54"/>
      <c r="AK52" s="54"/>
    </row>
    <row r="53" spans="1:37" x14ac:dyDescent="0.2">
      <c r="A53" s="55"/>
      <c r="B53" s="56"/>
      <c r="C53" s="56"/>
      <c r="D53" s="181"/>
      <c r="E53" s="182" t="s">
        <v>73</v>
      </c>
      <c r="F53" s="183"/>
      <c r="G53" s="183"/>
      <c r="H53" s="183"/>
      <c r="I53" s="183"/>
      <c r="J53" s="183"/>
      <c r="K53" s="183"/>
      <c r="L53" s="183"/>
      <c r="M53" s="183"/>
      <c r="N53" s="183"/>
      <c r="O53" s="183"/>
      <c r="P53" s="183"/>
      <c r="Q53" s="56"/>
      <c r="R53" s="57"/>
      <c r="X53" s="161"/>
      <c r="Y53" s="161"/>
      <c r="Z53" s="161"/>
      <c r="AA53" s="161"/>
      <c r="AB53" s="161"/>
      <c r="AC53" s="161"/>
      <c r="AD53" s="161"/>
      <c r="AE53" s="54"/>
      <c r="AF53" s="54"/>
      <c r="AG53" s="54"/>
      <c r="AH53" s="54"/>
      <c r="AI53" s="54"/>
      <c r="AJ53" s="54"/>
      <c r="AK53" s="54"/>
    </row>
    <row r="54" spans="1:37" x14ac:dyDescent="0.2">
      <c r="A54" s="55"/>
      <c r="B54" s="56"/>
      <c r="C54" s="56"/>
      <c r="D54" s="181"/>
      <c r="E54" s="182" t="s">
        <v>74</v>
      </c>
      <c r="F54" s="182"/>
      <c r="G54" s="182"/>
      <c r="H54" s="182"/>
      <c r="I54" s="182"/>
      <c r="J54" s="182"/>
      <c r="K54" s="182"/>
      <c r="L54" s="182"/>
      <c r="M54" s="182"/>
      <c r="N54" s="182"/>
      <c r="O54" s="182"/>
      <c r="P54" s="182"/>
      <c r="Q54" s="56"/>
      <c r="R54" s="57"/>
      <c r="X54" s="161"/>
      <c r="Y54" s="161"/>
      <c r="Z54" s="161"/>
      <c r="AA54" s="161"/>
      <c r="AB54" s="161"/>
      <c r="AC54" s="161"/>
      <c r="AD54" s="161"/>
      <c r="AE54" s="54"/>
      <c r="AF54" s="54"/>
      <c r="AG54" s="54"/>
      <c r="AH54" s="54"/>
      <c r="AI54" s="54"/>
      <c r="AJ54" s="54"/>
      <c r="AK54" s="54"/>
    </row>
    <row r="55" spans="1:37" x14ac:dyDescent="0.2">
      <c r="A55" s="55"/>
      <c r="B55" s="56"/>
      <c r="C55" s="56"/>
      <c r="D55" s="181"/>
      <c r="E55" s="182"/>
      <c r="F55" s="182"/>
      <c r="G55" s="182"/>
      <c r="H55" s="182"/>
      <c r="I55" s="182"/>
      <c r="J55" s="182"/>
      <c r="K55" s="182"/>
      <c r="L55" s="182"/>
      <c r="M55" s="182"/>
      <c r="N55" s="182"/>
      <c r="O55" s="182"/>
      <c r="P55" s="182"/>
      <c r="Q55" s="56"/>
      <c r="R55" s="57"/>
      <c r="X55" s="161"/>
    </row>
    <row r="56" spans="1:37" ht="19" thickBot="1" x14ac:dyDescent="0.25">
      <c r="A56" s="184"/>
      <c r="B56" s="185"/>
      <c r="C56" s="185"/>
      <c r="D56" s="186"/>
      <c r="E56" s="187"/>
      <c r="F56" s="187"/>
      <c r="G56" s="187"/>
      <c r="H56" s="187"/>
      <c r="I56" s="187"/>
      <c r="J56" s="187"/>
      <c r="K56" s="187"/>
      <c r="L56" s="187"/>
      <c r="M56" s="187"/>
      <c r="N56" s="187"/>
      <c r="O56" s="187"/>
      <c r="P56" s="187"/>
      <c r="Q56" s="185"/>
      <c r="R56" s="188"/>
      <c r="X56" s="161"/>
    </row>
    <row r="59" spans="1:37" x14ac:dyDescent="0.2">
      <c r="A59" s="54"/>
      <c r="B59" s="54"/>
      <c r="C59" s="54"/>
      <c r="D59" s="189"/>
      <c r="E59" s="54"/>
      <c r="F59" s="54"/>
      <c r="G59" s="54"/>
      <c r="H59" s="54"/>
      <c r="I59" s="54"/>
      <c r="J59" s="54"/>
      <c r="K59" s="54"/>
      <c r="L59" s="54"/>
      <c r="M59" s="54"/>
      <c r="N59" s="54"/>
      <c r="O59" s="54"/>
      <c r="P59" s="54"/>
      <c r="Q59" s="54"/>
      <c r="R59" s="54"/>
    </row>
    <row r="60" spans="1:37" x14ac:dyDescent="0.2">
      <c r="A60" s="54"/>
      <c r="B60" s="54"/>
      <c r="C60" s="54"/>
      <c r="D60" s="54"/>
      <c r="E60" s="54"/>
      <c r="F60" s="54"/>
      <c r="G60" s="54"/>
      <c r="H60" s="54"/>
      <c r="I60" s="54"/>
      <c r="J60" s="54"/>
      <c r="K60" s="54"/>
      <c r="L60" s="54"/>
      <c r="M60" s="54"/>
      <c r="N60" s="54"/>
      <c r="O60" s="54"/>
      <c r="P60" s="54"/>
      <c r="Q60" s="54"/>
      <c r="R60" s="54"/>
    </row>
    <row r="61" spans="1:37" x14ac:dyDescent="0.2">
      <c r="A61" s="54"/>
      <c r="B61" s="54"/>
      <c r="C61" s="54"/>
      <c r="D61" s="54"/>
      <c r="E61" s="54"/>
      <c r="F61" s="54"/>
      <c r="G61" s="54"/>
      <c r="H61" s="54"/>
      <c r="I61" s="54"/>
      <c r="J61" s="54"/>
      <c r="K61" s="54"/>
      <c r="L61" s="54"/>
      <c r="M61" s="54"/>
      <c r="N61" s="54"/>
      <c r="O61" s="54"/>
      <c r="P61" s="54"/>
      <c r="Q61" s="54"/>
      <c r="R61" s="54"/>
    </row>
    <row r="62" spans="1:37" x14ac:dyDescent="0.2">
      <c r="A62" s="54"/>
      <c r="B62" s="54"/>
      <c r="C62" s="54"/>
      <c r="D62" s="54"/>
      <c r="E62" s="54"/>
      <c r="F62" s="54"/>
      <c r="G62" s="54"/>
      <c r="H62" s="54"/>
      <c r="I62" s="54"/>
      <c r="J62" s="54"/>
      <c r="K62" s="54"/>
      <c r="L62" s="54"/>
      <c r="M62" s="54"/>
      <c r="N62" s="54"/>
      <c r="O62" s="54"/>
      <c r="P62" s="54"/>
      <c r="Q62" s="54"/>
      <c r="R62" s="54"/>
    </row>
    <row r="63" spans="1:37" x14ac:dyDescent="0.2">
      <c r="A63" s="54"/>
      <c r="B63" s="54"/>
      <c r="C63" s="54"/>
      <c r="D63" s="54"/>
      <c r="E63" s="54"/>
      <c r="F63" s="54"/>
      <c r="G63" s="54"/>
      <c r="H63" s="54"/>
      <c r="I63" s="54"/>
      <c r="J63" s="54"/>
      <c r="K63" s="54"/>
      <c r="L63" s="54"/>
      <c r="M63" s="54"/>
      <c r="N63" s="54"/>
      <c r="O63" s="54"/>
      <c r="P63" s="54"/>
      <c r="Q63" s="54"/>
      <c r="R63" s="54"/>
    </row>
    <row r="64" spans="1:37" ht="18.75" customHeight="1" x14ac:dyDescent="0.2">
      <c r="A64" s="54"/>
      <c r="B64" s="54"/>
      <c r="C64" s="54"/>
      <c r="D64" s="54"/>
      <c r="E64" s="54"/>
      <c r="F64" s="54"/>
      <c r="G64" s="54"/>
      <c r="H64" s="54"/>
      <c r="I64" s="54"/>
      <c r="J64" s="54"/>
      <c r="K64" s="54"/>
      <c r="L64" s="54"/>
      <c r="M64" s="54"/>
      <c r="N64" s="54"/>
      <c r="O64" s="54"/>
      <c r="P64" s="54"/>
      <c r="Q64" s="54"/>
      <c r="R64" s="54"/>
    </row>
    <row r="65" spans="1:23" x14ac:dyDescent="0.2">
      <c r="A65" s="54"/>
      <c r="B65" s="54"/>
      <c r="C65" s="54"/>
      <c r="D65" s="54"/>
      <c r="E65" s="54"/>
      <c r="F65" s="54"/>
      <c r="G65" s="54"/>
      <c r="H65" s="54"/>
      <c r="I65" s="54"/>
      <c r="J65" s="54"/>
      <c r="K65" s="54"/>
      <c r="L65" s="54"/>
      <c r="M65" s="54"/>
      <c r="N65" s="54"/>
      <c r="O65" s="54"/>
      <c r="P65" s="54"/>
      <c r="Q65" s="54"/>
      <c r="R65" s="54"/>
    </row>
    <row r="66" spans="1:23" ht="18.75" customHeight="1" x14ac:dyDescent="0.2">
      <c r="A66" s="54"/>
      <c r="B66" s="54"/>
      <c r="C66" s="54"/>
      <c r="D66" s="54"/>
      <c r="E66" s="54"/>
      <c r="F66" s="54"/>
      <c r="G66" s="54"/>
      <c r="H66" s="54"/>
      <c r="I66" s="54"/>
      <c r="J66" s="54"/>
      <c r="K66" s="54"/>
      <c r="L66" s="54"/>
      <c r="M66" s="54"/>
      <c r="N66" s="54"/>
      <c r="O66" s="54"/>
      <c r="P66" s="54"/>
      <c r="Q66" s="54"/>
      <c r="R66" s="54"/>
    </row>
    <row r="67" spans="1:23" x14ac:dyDescent="0.2">
      <c r="A67" s="54"/>
      <c r="B67" s="54"/>
      <c r="C67" s="54"/>
      <c r="D67" s="54"/>
      <c r="E67" s="54"/>
      <c r="F67" s="54"/>
      <c r="G67" s="54"/>
      <c r="H67" s="54"/>
      <c r="I67" s="54"/>
      <c r="J67" s="54"/>
      <c r="K67" s="54"/>
      <c r="L67" s="54"/>
      <c r="M67" s="54"/>
      <c r="N67" s="54"/>
      <c r="O67" s="54"/>
      <c r="P67" s="54"/>
      <c r="Q67" s="54"/>
      <c r="R67" s="54"/>
    </row>
    <row r="68" spans="1:23" x14ac:dyDescent="0.2">
      <c r="A68" s="54"/>
      <c r="B68" s="54"/>
      <c r="C68" s="54"/>
      <c r="D68" s="54"/>
      <c r="E68" s="54"/>
      <c r="F68" s="54"/>
      <c r="G68" s="54"/>
      <c r="H68" s="54"/>
      <c r="I68" s="54"/>
      <c r="J68" s="54"/>
      <c r="K68" s="54"/>
      <c r="L68" s="54"/>
      <c r="M68" s="54"/>
      <c r="N68" s="54"/>
      <c r="O68" s="54"/>
      <c r="P68" s="54"/>
      <c r="Q68" s="54"/>
      <c r="R68" s="54"/>
    </row>
    <row r="69" spans="1:23" x14ac:dyDescent="0.2">
      <c r="A69" s="54"/>
      <c r="B69" s="54"/>
      <c r="C69" s="54"/>
      <c r="D69" s="54"/>
      <c r="E69" s="54"/>
      <c r="F69" s="54"/>
      <c r="G69" s="54"/>
      <c r="H69" s="54"/>
      <c r="I69" s="54"/>
      <c r="J69" s="54"/>
      <c r="K69" s="54"/>
      <c r="L69" s="54"/>
      <c r="M69" s="54"/>
      <c r="N69" s="54"/>
      <c r="O69" s="54"/>
      <c r="P69" s="54"/>
      <c r="Q69" s="54"/>
      <c r="R69" s="54"/>
    </row>
    <row r="70" spans="1:23" x14ac:dyDescent="0.2">
      <c r="A70" s="54"/>
      <c r="B70" s="54"/>
      <c r="C70" s="54"/>
      <c r="D70" s="54"/>
      <c r="E70" s="54"/>
      <c r="F70" s="54"/>
      <c r="G70" s="54"/>
      <c r="H70" s="54"/>
      <c r="I70" s="54"/>
      <c r="J70" s="54"/>
      <c r="K70" s="54"/>
      <c r="L70" s="54"/>
      <c r="M70" s="54"/>
      <c r="N70" s="54"/>
      <c r="O70" s="54"/>
      <c r="P70" s="54"/>
      <c r="Q70" s="54"/>
      <c r="R70" s="54"/>
    </row>
    <row r="71" spans="1:23" x14ac:dyDescent="0.2">
      <c r="A71" s="54"/>
      <c r="B71" s="54"/>
      <c r="C71" s="54"/>
      <c r="D71" s="54"/>
      <c r="E71" s="54"/>
      <c r="F71" s="54"/>
      <c r="G71" s="54"/>
      <c r="H71" s="54"/>
      <c r="I71" s="54"/>
      <c r="J71" s="54"/>
      <c r="K71" s="54"/>
      <c r="L71" s="54"/>
      <c r="M71" s="54"/>
      <c r="N71" s="54"/>
      <c r="O71" s="54"/>
      <c r="P71" s="54"/>
      <c r="Q71" s="54"/>
      <c r="R71" s="54"/>
    </row>
    <row r="72" spans="1:23" x14ac:dyDescent="0.2">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2">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2">
      <c r="S74" s="54"/>
      <c r="T74" s="54"/>
      <c r="U74" s="54"/>
      <c r="V74" s="54"/>
      <c r="W74" s="54"/>
    </row>
    <row r="75" spans="1:23" x14ac:dyDescent="0.2">
      <c r="S75" s="54"/>
      <c r="T75" s="54"/>
      <c r="U75" s="54"/>
      <c r="V75" s="54"/>
      <c r="W75" s="54"/>
    </row>
    <row r="76" spans="1:23" x14ac:dyDescent="0.2">
      <c r="S76" s="54"/>
      <c r="T76" s="54"/>
      <c r="U76" s="54"/>
      <c r="V76" s="54"/>
      <c r="W76" s="54"/>
    </row>
    <row r="77" spans="1:23" x14ac:dyDescent="0.2">
      <c r="S77" s="54"/>
      <c r="T77" s="54"/>
      <c r="U77" s="54"/>
      <c r="V77" s="54"/>
      <c r="W77" s="54"/>
    </row>
    <row r="78" spans="1:23" x14ac:dyDescent="0.2">
      <c r="S78" s="54"/>
      <c r="T78" s="54"/>
      <c r="U78" s="54"/>
      <c r="V78" s="54"/>
      <c r="W78" s="54"/>
    </row>
    <row r="79" spans="1:23" x14ac:dyDescent="0.2">
      <c r="S79" s="54"/>
      <c r="T79" s="54"/>
      <c r="U79" s="54"/>
      <c r="V79" s="54"/>
      <c r="W79" s="54"/>
    </row>
    <row r="80" spans="1:23" x14ac:dyDescent="0.2">
      <c r="S80" s="54"/>
      <c r="T80" s="54"/>
      <c r="U80" s="54"/>
      <c r="V80" s="54"/>
      <c r="W80" s="54"/>
    </row>
    <row r="81" spans="5:23" x14ac:dyDescent="0.2">
      <c r="E81" s="51" t="e">
        <f>IF(#REF!=X15,1,0)</f>
        <v>#REF!</v>
      </c>
      <c r="S81" s="54"/>
      <c r="T81" s="54"/>
      <c r="U81" s="54"/>
      <c r="V81" s="54"/>
      <c r="W81" s="54"/>
    </row>
    <row r="82" spans="5:23" x14ac:dyDescent="0.2">
      <c r="S82" s="54"/>
      <c r="T82" s="54"/>
      <c r="U82" s="54"/>
      <c r="V82" s="54"/>
      <c r="W82" s="54"/>
    </row>
    <row r="83" spans="5:23" x14ac:dyDescent="0.2">
      <c r="S83" s="54"/>
      <c r="T83" s="54"/>
      <c r="U83" s="54"/>
      <c r="V83" s="54"/>
      <c r="W83" s="54"/>
    </row>
    <row r="84" spans="5:23" x14ac:dyDescent="0.2">
      <c r="S84" s="54"/>
      <c r="T84" s="54"/>
      <c r="U84" s="54"/>
      <c r="V84" s="54"/>
      <c r="W84" s="54"/>
    </row>
    <row r="85" spans="5:23" x14ac:dyDescent="0.2">
      <c r="S85" s="54"/>
      <c r="T85" s="54"/>
      <c r="U85" s="54"/>
      <c r="V85" s="54"/>
      <c r="W85" s="54"/>
    </row>
    <row r="86" spans="5:23" x14ac:dyDescent="0.2">
      <c r="S86" s="54"/>
      <c r="T86" s="54"/>
      <c r="U86" s="54"/>
      <c r="V86" s="54"/>
      <c r="W86" s="54"/>
    </row>
  </sheetData>
  <sheetProtection algorithmName="SHA-512" hashValue="LqdhBg1EVMECfcUn+qCOtAtmp7Mo9j5+Wrxy6C3gXOLYTpmuqqw38jpWDli5672Prk9RYj8bnYYHpEaTeEyWIw==" saltValue="MIIXwnIW+SGgQBeX1q0VPg==" spinCount="100000" sheet="1" objects="1" scenarios="1"/>
  <mergeCells count="8">
    <mergeCell ref="P24:Q24"/>
    <mergeCell ref="AD4:AD5"/>
    <mergeCell ref="X3:X5"/>
    <mergeCell ref="Y3:Y5"/>
    <mergeCell ref="Z3:Z5"/>
    <mergeCell ref="AA4:AA5"/>
    <mergeCell ref="AB4:AB5"/>
    <mergeCell ref="AC4:AC5"/>
  </mergeCells>
  <phoneticPr fontId="7" type="noConversion"/>
  <dataValidations count="7">
    <dataValidation type="whole" operator="greaterThanOrEqual" allowBlank="1" showInputMessage="1" showErrorMessage="1" sqref="D14 D20 J18 M18" xr:uid="{00000000-0002-0000-0500-000000000000}">
      <formula1>0</formula1>
    </dataValidation>
    <dataValidation type="whole" allowBlank="1" showInputMessage="1" showErrorMessage="1" error="Let op, de afname in je FOR moet een positief bedrag zijn en mag niet hoger zijn dan het bedrag in cel G37, namelijk de waarde van je FOR aan het begin van het jaar. " prompt="voer in als een positief getal" sqref="D15" xr:uid="{EFAF4583-8065-4946-B2ED-FE04EC3EDBED}">
      <formula1>0</formula1>
      <formula2>#REF!</formula2>
    </dataValidation>
    <dataValidation type="whole" allowBlank="1" showInputMessage="1" showErrorMessage="1" error="Let op, de afname in je FOR moet een positief bedrag zijn en mag niet hoger zijn dan het bedrag in cel H19, namelijk de waarde van je FOR aan het begin van het jaar. " prompt="voer in als een positief getal" sqref="D16" xr:uid="{103F7442-A2B3-4CF0-B36D-D94FBED87E4A}">
      <formula1>0</formula1>
      <formula2>#REF!</formula2>
    </dataValidation>
    <dataValidation type="list" allowBlank="1" showInputMessage="1" showErrorMessage="1" sqref="M16" xr:uid="{232DD416-EA83-4E14-888B-0FDD41688532}">
      <formula1>$Y$13:$Y$14</formula1>
    </dataValidation>
    <dataValidation type="whole" allowBlank="1" showInputMessage="1" showErrorMessage="1" error="Let op, de afname in je FOR moet een positief bedrag zijn en mag niet hoger zijn dan het bedrag in cel I47, namelijk de waarde van je FOR aan het begin van het jaar. " prompt="voer in als een positief getal" sqref="M20" xr:uid="{F8615762-EC4D-457C-BE53-268D1051B96D}">
      <formula1>0</formula1>
      <formula2>O20</formula2>
    </dataValidation>
    <dataValidation type="whole" allowBlank="1" showInputMessage="1" showErrorMessage="1" error="Let op, de afname in je FOR moet een positief bedrag zijn en mag niet hoger zijn dan het bedrag in cel I43, namelijk de waarde van je FOR aan het begin van het jaar. " prompt="voer in als een positief getal" sqref="M19" xr:uid="{4B7BAF23-9A4C-4EA1-87D5-656547F324DD}">
      <formula1>0</formula1>
      <formula2>I43</formula2>
    </dataValidation>
    <dataValidation type="whole" allowBlank="1" showInputMessage="1" showErrorMessage="1" error="Let op, je lijfrentestorting moet een positief bedrag zijn en mag niet hoger zijn dan het bedrag in cel M28, &quot;de maximaal toegelaten lijfrentestorting&quot;. " prompt="voer in als een positief getal" sqref="M30" xr:uid="{9EE18DF4-BB98-4EED-A76E-6956F0E7CB1F}">
      <formula1>0</formula1>
      <formula2>M28</formula2>
    </dataValidation>
  </dataValidations>
  <hyperlinks>
    <hyperlink ref="E50" r:id="rId1" xr:uid="{BE025147-A89D-4325-A66B-6C72DFF31926}"/>
  </hyperlinks>
  <pageMargins left="0.79000000000000015" right="0.79000000000000015" top="0.98" bottom="0.98" header="0.59" footer="0.59"/>
  <pageSetup paperSize="0" scale="55" orientation="landscape" horizontalDpi="4294967292" verticalDpi="4294967292"/>
  <headerFooter>
    <oddHeader>&amp;L&amp;"Calibri,Regular"&amp;K000000&amp;G&amp;C&amp;"Calibri,Regular"&amp;K000000Berekening Jaar- en Reserveringsuimte &amp;A</oddHeader>
    <oddFooter>&amp;L&amp;"Calibri,Bold"&amp;K000000 Persoonlijk en vertrouwelijk&amp;C&amp;"Calibri,Regular"&amp;K000000Ingevuld op: &amp;D&amp;R&amp;"Calibri,Regular"&amp;K000000Page &amp;P</oddFoot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pageSetUpPr fitToPage="1"/>
  </sheetPr>
  <dimension ref="A1:AS104"/>
  <sheetViews>
    <sheetView zoomScale="80" zoomScaleNormal="80" zoomScalePageLayoutView="70" workbookViewId="0">
      <selection activeCell="J12" sqref="J12"/>
    </sheetView>
  </sheetViews>
  <sheetFormatPr baseColWidth="10" defaultColWidth="10.6640625" defaultRowHeight="18" x14ac:dyDescent="0.2"/>
  <cols>
    <col min="1" max="2" width="2.6640625" style="51" customWidth="1"/>
    <col min="3" max="8" width="12.6640625" style="51" customWidth="1"/>
    <col min="9" max="18" width="15.83203125" style="51" customWidth="1"/>
    <col min="19" max="23" width="10.6640625" style="51" customWidth="1"/>
    <col min="24" max="30" width="13.6640625" style="86" hidden="1" customWidth="1"/>
    <col min="31" max="31" width="10.6640625" style="51" hidden="1" customWidth="1"/>
    <col min="32" max="32" width="12.5" style="51" hidden="1" customWidth="1"/>
    <col min="33" max="34" width="14.1640625" style="51" hidden="1" customWidth="1"/>
    <col min="35" max="45" width="7.6640625" style="51" hidden="1" customWidth="1"/>
    <col min="46" max="46" width="0" style="51" hidden="1" customWidth="1"/>
    <col min="47" max="16384" width="10.6640625" style="51"/>
  </cols>
  <sheetData>
    <row r="1" spans="1:45" x14ac:dyDescent="0.2">
      <c r="A1" s="48"/>
      <c r="B1" s="49"/>
      <c r="C1" s="49"/>
      <c r="D1" s="49"/>
      <c r="E1" s="49"/>
      <c r="F1" s="49"/>
      <c r="G1" s="49"/>
      <c r="H1" s="49"/>
      <c r="I1" s="49"/>
      <c r="J1" s="49"/>
      <c r="K1" s="49"/>
      <c r="L1" s="49"/>
      <c r="M1" s="49"/>
      <c r="N1" s="49"/>
      <c r="O1" s="49"/>
      <c r="P1" s="49"/>
      <c r="Q1" s="49"/>
      <c r="R1" s="50"/>
      <c r="X1" s="52" t="s">
        <v>14</v>
      </c>
      <c r="Y1" s="53"/>
      <c r="Z1" s="53"/>
      <c r="AA1" s="53"/>
      <c r="AB1" s="53"/>
      <c r="AC1" s="53"/>
      <c r="AD1" s="53"/>
      <c r="AE1" s="54"/>
      <c r="AF1" s="54"/>
      <c r="AG1" s="54"/>
      <c r="AH1" s="54"/>
      <c r="AI1" s="54"/>
      <c r="AJ1" s="54"/>
      <c r="AK1" s="54"/>
    </row>
    <row r="2" spans="1:45" x14ac:dyDescent="0.2">
      <c r="A2" s="55"/>
      <c r="B2" s="56"/>
      <c r="C2" s="56"/>
      <c r="D2" s="56"/>
      <c r="E2" s="56"/>
      <c r="F2" s="56"/>
      <c r="G2" s="56"/>
      <c r="H2" s="56"/>
      <c r="I2" s="56"/>
      <c r="J2" s="56"/>
      <c r="K2" s="56"/>
      <c r="L2" s="56"/>
      <c r="M2" s="56"/>
      <c r="N2" s="56"/>
      <c r="O2" s="56"/>
      <c r="P2" s="56"/>
      <c r="Q2" s="56"/>
      <c r="R2" s="57"/>
      <c r="X2" s="53"/>
      <c r="Y2" s="53"/>
      <c r="Z2" s="53"/>
      <c r="AA2" s="53"/>
      <c r="AB2" s="53"/>
      <c r="AC2" s="53"/>
      <c r="AD2" s="53"/>
      <c r="AE2" s="58" t="s">
        <v>25</v>
      </c>
      <c r="AF2" s="58"/>
      <c r="AG2" s="54" t="s">
        <v>35</v>
      </c>
      <c r="AH2" s="54"/>
      <c r="AI2" s="54"/>
      <c r="AJ2" s="54"/>
      <c r="AK2" s="54"/>
    </row>
    <row r="3" spans="1:45" x14ac:dyDescent="0.2">
      <c r="A3" s="55"/>
      <c r="B3" s="56"/>
      <c r="C3" s="56"/>
      <c r="D3" s="56"/>
      <c r="E3" s="56"/>
      <c r="F3" s="56"/>
      <c r="G3" s="56"/>
      <c r="H3" s="56"/>
      <c r="I3" s="56"/>
      <c r="J3" s="56"/>
      <c r="K3" s="56"/>
      <c r="L3" s="56"/>
      <c r="M3" s="56"/>
      <c r="N3" s="56"/>
      <c r="O3" s="56"/>
      <c r="P3" s="56"/>
      <c r="Q3" s="56"/>
      <c r="R3" s="57"/>
      <c r="X3" s="215" t="s">
        <v>9</v>
      </c>
      <c r="Y3" s="215" t="s">
        <v>13</v>
      </c>
      <c r="Z3" s="215" t="s">
        <v>10</v>
      </c>
      <c r="AA3" s="59" t="s">
        <v>12</v>
      </c>
      <c r="AB3" s="59"/>
      <c r="AC3" s="60" t="s">
        <v>11</v>
      </c>
      <c r="AD3" s="59"/>
      <c r="AE3" s="61" t="s">
        <v>21</v>
      </c>
      <c r="AF3" s="61" t="s">
        <v>22</v>
      </c>
      <c r="AG3" s="54" t="s">
        <v>36</v>
      </c>
      <c r="AH3" s="54"/>
      <c r="AI3" s="54"/>
      <c r="AJ3" s="54"/>
      <c r="AK3" s="54"/>
    </row>
    <row r="4" spans="1:45" x14ac:dyDescent="0.2">
      <c r="A4" s="55"/>
      <c r="B4" s="56"/>
      <c r="C4" s="56"/>
      <c r="D4" s="56"/>
      <c r="E4" s="56"/>
      <c r="F4" s="56"/>
      <c r="G4" s="56"/>
      <c r="H4" s="56"/>
      <c r="I4" s="56"/>
      <c r="J4" s="56"/>
      <c r="K4" s="56"/>
      <c r="L4" s="56"/>
      <c r="M4" s="56"/>
      <c r="N4" s="56"/>
      <c r="O4" s="56"/>
      <c r="P4" s="56"/>
      <c r="Q4" s="56"/>
      <c r="R4" s="57"/>
      <c r="X4" s="215"/>
      <c r="Y4" s="215"/>
      <c r="Z4" s="215"/>
      <c r="AA4" s="215" t="s">
        <v>8</v>
      </c>
      <c r="AB4" s="215" t="s">
        <v>2</v>
      </c>
      <c r="AC4" s="215">
        <f>VLOOKUP($J$7,gegevens!$B$6:$K$35,9)</f>
        <v>55</v>
      </c>
      <c r="AD4" s="215">
        <f>VLOOKUP($J$7,gegevens!$B$6:$K$35,10)</f>
        <v>6</v>
      </c>
      <c r="AE4" s="61"/>
      <c r="AF4" s="61" t="s">
        <v>23</v>
      </c>
      <c r="AG4" s="54"/>
      <c r="AH4" s="54" t="s">
        <v>38</v>
      </c>
      <c r="AI4" s="54"/>
      <c r="AJ4" s="54"/>
      <c r="AK4" s="54"/>
    </row>
    <row r="5" spans="1:45" x14ac:dyDescent="0.2">
      <c r="A5" s="62"/>
      <c r="B5" s="63"/>
      <c r="C5" s="63"/>
      <c r="D5" s="63"/>
      <c r="E5" s="63"/>
      <c r="F5" s="63"/>
      <c r="G5" s="63"/>
      <c r="H5" s="63"/>
      <c r="I5" s="63"/>
      <c r="J5" s="63"/>
      <c r="K5" s="63"/>
      <c r="L5" s="63"/>
      <c r="M5" s="63"/>
      <c r="N5" s="63"/>
      <c r="O5" s="63"/>
      <c r="P5" s="63"/>
      <c r="Q5" s="63"/>
      <c r="R5" s="64"/>
      <c r="X5" s="216"/>
      <c r="Y5" s="216"/>
      <c r="Z5" s="216"/>
      <c r="AA5" s="216"/>
      <c r="AB5" s="216"/>
      <c r="AC5" s="216"/>
      <c r="AD5" s="216"/>
      <c r="AE5" s="58"/>
      <c r="AF5" s="58"/>
      <c r="AG5" s="54"/>
      <c r="AH5" s="54"/>
      <c r="AI5" s="54">
        <v>20</v>
      </c>
      <c r="AJ5" s="54">
        <f>AI5+5</f>
        <v>25</v>
      </c>
      <c r="AK5" s="54">
        <f t="shared" ref="AK5:AS5" si="0">AJ5+5</f>
        <v>30</v>
      </c>
      <c r="AL5" s="54">
        <f t="shared" si="0"/>
        <v>35</v>
      </c>
      <c r="AM5" s="54">
        <f t="shared" si="0"/>
        <v>40</v>
      </c>
      <c r="AN5" s="54">
        <f t="shared" si="0"/>
        <v>45</v>
      </c>
      <c r="AO5" s="54">
        <f t="shared" si="0"/>
        <v>50</v>
      </c>
      <c r="AP5" s="54">
        <f t="shared" si="0"/>
        <v>55</v>
      </c>
      <c r="AQ5" s="54">
        <f t="shared" si="0"/>
        <v>60</v>
      </c>
      <c r="AR5" s="54">
        <f t="shared" si="0"/>
        <v>65</v>
      </c>
      <c r="AS5" s="54">
        <f t="shared" si="0"/>
        <v>70</v>
      </c>
    </row>
    <row r="6" spans="1:45" x14ac:dyDescent="0.2">
      <c r="A6" s="65"/>
      <c r="B6" s="66"/>
      <c r="C6" s="66"/>
      <c r="D6" s="66"/>
      <c r="E6" s="66"/>
      <c r="F6" s="66"/>
      <c r="G6" s="66"/>
      <c r="H6" s="66"/>
      <c r="I6" s="66"/>
      <c r="J6" s="66"/>
      <c r="K6" s="66"/>
      <c r="L6" s="66"/>
      <c r="M6" s="66"/>
      <c r="N6" s="66"/>
      <c r="O6" s="66"/>
      <c r="P6" s="66"/>
      <c r="Q6" s="66"/>
      <c r="R6" s="67"/>
      <c r="X6" s="68">
        <v>2</v>
      </c>
      <c r="Y6" s="68">
        <v>3</v>
      </c>
      <c r="Z6" s="68">
        <v>4</v>
      </c>
      <c r="AA6" s="68">
        <v>5</v>
      </c>
      <c r="AB6" s="68">
        <v>6</v>
      </c>
      <c r="AC6" s="68">
        <v>7</v>
      </c>
      <c r="AD6" s="68">
        <v>8</v>
      </c>
      <c r="AE6" s="69">
        <v>11</v>
      </c>
      <c r="AF6" s="69">
        <v>12</v>
      </c>
      <c r="AG6" s="69">
        <v>14</v>
      </c>
      <c r="AH6" s="69">
        <v>15</v>
      </c>
      <c r="AI6" s="69">
        <v>17</v>
      </c>
      <c r="AJ6" s="69">
        <f>AI6+1</f>
        <v>18</v>
      </c>
      <c r="AK6" s="69">
        <f t="shared" ref="AK6:AS6" si="1">AJ6+1</f>
        <v>19</v>
      </c>
      <c r="AL6" s="69">
        <f t="shared" si="1"/>
        <v>20</v>
      </c>
      <c r="AM6" s="69">
        <f t="shared" si="1"/>
        <v>21</v>
      </c>
      <c r="AN6" s="69">
        <f t="shared" si="1"/>
        <v>22</v>
      </c>
      <c r="AO6" s="69">
        <f t="shared" si="1"/>
        <v>23</v>
      </c>
      <c r="AP6" s="69">
        <f t="shared" si="1"/>
        <v>24</v>
      </c>
      <c r="AQ6" s="69">
        <f t="shared" si="1"/>
        <v>25</v>
      </c>
      <c r="AR6" s="69">
        <f t="shared" si="1"/>
        <v>26</v>
      </c>
      <c r="AS6" s="69">
        <f t="shared" si="1"/>
        <v>27</v>
      </c>
    </row>
    <row r="7" spans="1:45" ht="23" x14ac:dyDescent="0.25">
      <c r="A7" s="65"/>
      <c r="B7" s="70"/>
      <c r="C7" s="66"/>
      <c r="D7" s="66"/>
      <c r="E7" s="66"/>
      <c r="F7" s="66"/>
      <c r="G7" s="66"/>
      <c r="H7" s="66"/>
      <c r="I7" s="71" t="s">
        <v>57</v>
      </c>
      <c r="J7" s="190">
        <f>'2017'!J7-1</f>
        <v>2016</v>
      </c>
      <c r="K7" s="73"/>
      <c r="L7" s="73"/>
      <c r="M7" s="73"/>
      <c r="N7" s="66"/>
      <c r="O7" s="74">
        <f>X7</f>
        <v>11996</v>
      </c>
      <c r="P7" s="75" t="s">
        <v>9</v>
      </c>
      <c r="Q7" s="66"/>
      <c r="R7" s="67"/>
      <c r="X7" s="76">
        <f>VLOOKUP($J$7,gegevens!$B$6:$I$35,X6)</f>
        <v>11996</v>
      </c>
      <c r="Y7" s="77">
        <f>VLOOKUP($J$7,gegevens!$B$6:$I$35,Y6)</f>
        <v>0.13800000000000001</v>
      </c>
      <c r="Z7" s="78">
        <f>VLOOKUP($J$7,gegevens!$B$6:$I$35,Z6)</f>
        <v>6.5</v>
      </c>
      <c r="AA7" s="76">
        <f>VLOOKUP($J$7,gegevens!$B$6:$I$35,AA6)</f>
        <v>89523</v>
      </c>
      <c r="AB7" s="76">
        <f>VLOOKUP($J$7,gegevens!$B$6:$I$35,AB6)</f>
        <v>12355</v>
      </c>
      <c r="AC7" s="76">
        <f>VLOOKUP($J$7,gegevens!$B$6:$I$35,AC6)</f>
        <v>7088</v>
      </c>
      <c r="AD7" s="76">
        <f>VLOOKUP($J$7,gegevens!$B$6:$N$35,AD6)</f>
        <v>13997</v>
      </c>
      <c r="AE7" s="79">
        <f>VLOOKUP($J$7-1,gegevens!$B$6:$N$35,AE6)</f>
        <v>9.8000000000000004E-2</v>
      </c>
      <c r="AF7" s="80">
        <f>VLOOKUP($J$7-1,gegevens!$B$6:$N$35,AF6)</f>
        <v>8631</v>
      </c>
      <c r="AG7" s="80">
        <f>VLOOKUP($J$7,gegevens!$B$6:$AB$35,AG6)</f>
        <v>101519</v>
      </c>
      <c r="AH7" s="79">
        <f>VLOOKUP($J$7,gegevens!$B$6:$AB$35,AH6)</f>
        <v>0.17</v>
      </c>
      <c r="AI7" s="79">
        <f>VLOOKUP($J$7,gegevens!$B$6:$AB$35,AI6)</f>
        <v>2.3E-2</v>
      </c>
      <c r="AJ7" s="79">
        <f>VLOOKUP($J$7,gegevens!$B$6:$AB$35,AJ6)</f>
        <v>2.7E-2</v>
      </c>
      <c r="AK7" s="79">
        <f>VLOOKUP($J$7,gegevens!$B$6:$AB$35,AK6)</f>
        <v>3.3000000000000002E-2</v>
      </c>
      <c r="AL7" s="79">
        <f>VLOOKUP($J$7,gegevens!$B$6:$AB$35,AL6)</f>
        <v>3.9E-2</v>
      </c>
      <c r="AM7" s="79">
        <f>VLOOKUP($J$7,gegevens!$B$6:$AB$35,AM6)</f>
        <v>4.7E-2</v>
      </c>
      <c r="AN7" s="79">
        <f>VLOOKUP($J$7,gegevens!$B$6:$AB$35,AN6)</f>
        <v>5.7000000000000002E-2</v>
      </c>
      <c r="AO7" s="79">
        <f>VLOOKUP($J$7,gegevens!$B$6:$AB$35,AO6)</f>
        <v>6.8000000000000005E-2</v>
      </c>
      <c r="AP7" s="79">
        <f>VLOOKUP($J$7,gegevens!$B$6:$AB$35,AP6)</f>
        <v>8.3000000000000004E-2</v>
      </c>
      <c r="AQ7" s="79">
        <f>VLOOKUP($J$7,gegevens!$B$6:$AB$35,AQ6)</f>
        <v>9.9000000000000005E-2</v>
      </c>
      <c r="AR7" s="79">
        <f>VLOOKUP($J$7,gegevens!$B$6:$AB$35,AR6)</f>
        <v>0.11899999999999999</v>
      </c>
      <c r="AS7" s="79">
        <f>VLOOKUP($J$7,gegevens!$B$6:$AB$35,AS6)</f>
        <v>0.13500000000000001</v>
      </c>
    </row>
    <row r="8" spans="1:45" x14ac:dyDescent="0.2">
      <c r="A8" s="65"/>
      <c r="B8" s="66"/>
      <c r="C8" s="66"/>
      <c r="D8" s="66"/>
      <c r="E8" s="66"/>
      <c r="F8" s="66"/>
      <c r="G8" s="66"/>
      <c r="H8" s="66"/>
      <c r="I8" s="87"/>
      <c r="J8" s="66"/>
      <c r="K8" s="66"/>
      <c r="L8" s="66"/>
      <c r="M8" s="66"/>
      <c r="N8" s="66"/>
      <c r="O8" s="74">
        <f>MAX(0,ROUNDUP(MIN(J12+M12+P12-O7,AA7),0))</f>
        <v>0</v>
      </c>
      <c r="P8" s="75" t="s">
        <v>69</v>
      </c>
      <c r="Q8" s="66"/>
      <c r="R8" s="67"/>
      <c r="X8" s="53"/>
      <c r="Y8" s="53"/>
      <c r="Z8" s="53"/>
      <c r="AA8" s="53"/>
      <c r="AB8" s="53"/>
      <c r="AC8" s="82">
        <f>ROUNDUP(AH7*O8,0)</f>
        <v>0</v>
      </c>
      <c r="AD8" s="53"/>
      <c r="AE8" s="61"/>
      <c r="AF8" s="61"/>
      <c r="AG8" s="54"/>
      <c r="AH8" s="54"/>
      <c r="AI8" s="54"/>
      <c r="AJ8" s="54"/>
      <c r="AK8" s="54"/>
    </row>
    <row r="9" spans="1:45" x14ac:dyDescent="0.2">
      <c r="A9" s="65"/>
      <c r="B9" s="66"/>
      <c r="C9" s="66"/>
      <c r="D9" s="66"/>
      <c r="E9" s="66"/>
      <c r="F9" s="66"/>
      <c r="G9" s="66"/>
      <c r="H9" s="66"/>
      <c r="I9" s="66"/>
      <c r="J9" s="66"/>
      <c r="K9" s="66"/>
      <c r="L9" s="66"/>
      <c r="M9" s="66"/>
      <c r="N9" s="66"/>
      <c r="O9" s="85">
        <f>Y7</f>
        <v>0.13800000000000001</v>
      </c>
      <c r="P9" s="75" t="s">
        <v>61</v>
      </c>
      <c r="Q9" s="66"/>
      <c r="R9" s="67"/>
      <c r="Y9" s="86" t="s">
        <v>19</v>
      </c>
      <c r="Z9" s="86" t="s">
        <v>18</v>
      </c>
      <c r="AE9" s="54"/>
      <c r="AF9" s="54"/>
      <c r="AG9" s="54"/>
      <c r="AH9" s="54"/>
      <c r="AI9" s="54"/>
      <c r="AJ9" s="54"/>
      <c r="AK9" s="54"/>
    </row>
    <row r="10" spans="1:45" x14ac:dyDescent="0.2">
      <c r="A10" s="65"/>
      <c r="B10" s="66"/>
      <c r="C10" s="66"/>
      <c r="D10" s="66"/>
      <c r="E10" s="66"/>
      <c r="F10" s="66"/>
      <c r="G10" s="66"/>
      <c r="H10" s="66"/>
      <c r="I10" s="87"/>
      <c r="J10" s="87"/>
      <c r="K10" s="87"/>
      <c r="L10" s="87"/>
      <c r="M10" s="87"/>
      <c r="N10" s="87"/>
      <c r="O10" s="87"/>
      <c r="P10" s="88"/>
      <c r="Q10" s="66"/>
      <c r="R10" s="67"/>
      <c r="X10" s="86" t="s">
        <v>27</v>
      </c>
      <c r="Y10" s="90">
        <f>J7-YEAR(Geboortedatum)-1</f>
        <v>35</v>
      </c>
      <c r="Z10" s="86">
        <f>12-MONTH(Geboortedatum)</f>
        <v>11</v>
      </c>
      <c r="AC10" s="86" t="s">
        <v>20</v>
      </c>
      <c r="AD10" s="86">
        <f>IF(Y10&lt;AC4,1,IF(Y10&gt;AC4,2,IF(Z10&lt;AD4,1,2)))</f>
        <v>1</v>
      </c>
      <c r="AE10" s="54"/>
      <c r="AF10" s="54"/>
      <c r="AG10" s="54"/>
      <c r="AH10" s="54"/>
      <c r="AI10" s="54">
        <f>IF($Y$10&lt;AI5,1-SUM($AG10:AG10),0)</f>
        <v>0</v>
      </c>
      <c r="AJ10" s="54">
        <f>IF($Y$10&lt;AJ5,1-SUM($AG10:AI10),0)</f>
        <v>0</v>
      </c>
      <c r="AK10" s="54">
        <f>IF($Y$10&lt;AK5,1-SUM($AG10:AJ10),0)</f>
        <v>0</v>
      </c>
      <c r="AL10" s="54">
        <f>IF($Y$10&lt;AL5,1-SUM($AG10:AK10),0)</f>
        <v>0</v>
      </c>
      <c r="AM10" s="54">
        <f>IF($Y$10&lt;AM5,1-SUM($AG10:AL10),0)</f>
        <v>1</v>
      </c>
      <c r="AN10" s="54">
        <f>IF($Y$10&lt;AN5,1-SUM($AG10:AM10),0)</f>
        <v>0</v>
      </c>
      <c r="AO10" s="54">
        <f>IF($Y$10&lt;AO5,1-SUM($AG10:AN10),0)</f>
        <v>0</v>
      </c>
      <c r="AP10" s="54">
        <f>IF($Y$10&lt;AP5,1-SUM($AG10:AO10),0)</f>
        <v>0</v>
      </c>
      <c r="AQ10" s="54">
        <f>IF($Y$10&lt;AQ5,1-SUM($AG10:AP10),0)</f>
        <v>0</v>
      </c>
      <c r="AR10" s="54">
        <f>IF($Y$10&lt;AR5,1-SUM($AG10:AQ10),0)</f>
        <v>0</v>
      </c>
      <c r="AS10" s="54">
        <f>IF($Y$10&lt;AS5,1-SUM($AG10:AR10),0)</f>
        <v>0</v>
      </c>
    </row>
    <row r="11" spans="1:45" x14ac:dyDescent="0.2">
      <c r="A11" s="65"/>
      <c r="B11" s="66"/>
      <c r="C11" s="66"/>
      <c r="D11" s="66"/>
      <c r="E11" s="66"/>
      <c r="F11" s="66"/>
      <c r="G11" s="66"/>
      <c r="H11" s="66"/>
      <c r="I11" s="91" t="s">
        <v>56</v>
      </c>
      <c r="J11" s="91"/>
      <c r="K11" s="87"/>
      <c r="L11" s="91" t="s">
        <v>58</v>
      </c>
      <c r="M11" s="91"/>
      <c r="N11" s="88"/>
      <c r="O11" s="91" t="s">
        <v>52</v>
      </c>
      <c r="P11" s="91"/>
      <c r="Q11" s="66"/>
      <c r="R11" s="67"/>
      <c r="X11" s="86" t="s">
        <v>28</v>
      </c>
      <c r="Y11" s="90">
        <f>AC4+10</f>
        <v>65</v>
      </c>
      <c r="Z11" s="86">
        <f>AD4</f>
        <v>6</v>
      </c>
      <c r="AC11" s="86" t="s">
        <v>29</v>
      </c>
      <c r="AD11" s="86">
        <f>IF(AD12&lt;0,1,0)</f>
        <v>1</v>
      </c>
      <c r="AE11" s="54"/>
      <c r="AF11" s="54"/>
      <c r="AG11" s="54"/>
      <c r="AH11" s="54"/>
      <c r="AI11" s="54"/>
      <c r="AJ11" s="54"/>
      <c r="AK11" s="54"/>
    </row>
    <row r="12" spans="1:45" x14ac:dyDescent="0.2">
      <c r="A12" s="65"/>
      <c r="B12" s="66"/>
      <c r="C12" s="66"/>
      <c r="D12" s="66"/>
      <c r="E12" s="66"/>
      <c r="F12" s="66"/>
      <c r="G12" s="66"/>
      <c r="H12" s="66"/>
      <c r="I12" s="92" t="str">
        <f>"Inkomen "&amp;(J7-1)</f>
        <v>Inkomen 2015</v>
      </c>
      <c r="J12" s="93">
        <v>0</v>
      </c>
      <c r="K12" s="94"/>
      <c r="L12" s="95" t="str">
        <f>"Winst/(Verlies) "&amp;($J$7-1)</f>
        <v>Winst/(Verlies) 2015</v>
      </c>
      <c r="M12" s="96">
        <v>0</v>
      </c>
      <c r="N12" s="89"/>
      <c r="O12" s="95" t="str">
        <f>"Overig inkomen "&amp;($J$7-1)</f>
        <v>Overig inkomen 2015</v>
      </c>
      <c r="P12" s="96">
        <v>0</v>
      </c>
      <c r="Q12" s="66"/>
      <c r="R12" s="67"/>
      <c r="AD12" s="97">
        <f>Y10-Y11+(Z10-Z11)/12</f>
        <v>-29.583333333333332</v>
      </c>
      <c r="AE12" s="98"/>
      <c r="AF12" s="54"/>
      <c r="AG12" s="54"/>
      <c r="AH12" s="54"/>
      <c r="AI12" s="99"/>
      <c r="AJ12" s="54"/>
      <c r="AK12" s="54"/>
    </row>
    <row r="13" spans="1:45" x14ac:dyDescent="0.2">
      <c r="A13" s="65"/>
      <c r="B13" s="66"/>
      <c r="C13" s="66"/>
      <c r="D13" s="66"/>
      <c r="E13" s="66"/>
      <c r="F13" s="66"/>
      <c r="G13" s="66"/>
      <c r="H13" s="66"/>
      <c r="I13" s="116"/>
      <c r="J13" s="66"/>
      <c r="K13" s="66"/>
      <c r="L13" s="100"/>
      <c r="M13" s="66"/>
      <c r="N13" s="89"/>
      <c r="O13" s="89"/>
      <c r="P13" s="66"/>
      <c r="Q13" s="66"/>
      <c r="R13" s="67"/>
      <c r="Y13" s="101">
        <v>0</v>
      </c>
      <c r="AE13" s="54"/>
      <c r="AF13" s="54"/>
      <c r="AG13" s="54"/>
      <c r="AH13" s="54"/>
      <c r="AI13" s="54"/>
      <c r="AJ13" s="54"/>
      <c r="AK13" s="54"/>
    </row>
    <row r="14" spans="1:45" x14ac:dyDescent="0.2">
      <c r="A14" s="65"/>
      <c r="B14" s="66"/>
      <c r="C14" s="66"/>
      <c r="D14" s="66"/>
      <c r="E14" s="66"/>
      <c r="F14" s="66"/>
      <c r="G14" s="66"/>
      <c r="H14" s="66"/>
      <c r="I14" s="191" t="s">
        <v>54</v>
      </c>
      <c r="J14" s="103"/>
      <c r="K14" s="66"/>
      <c r="L14" s="104" t="s">
        <v>59</v>
      </c>
      <c r="M14" s="103"/>
      <c r="N14" s="66"/>
      <c r="O14" s="66"/>
      <c r="P14" s="66"/>
      <c r="Q14" s="66"/>
      <c r="R14" s="67"/>
      <c r="Y14" s="101">
        <v>1</v>
      </c>
      <c r="AE14" s="54"/>
      <c r="AF14" s="54"/>
      <c r="AG14" s="54"/>
      <c r="AH14" s="54"/>
      <c r="AI14" s="54"/>
      <c r="AJ14" s="54"/>
      <c r="AK14" s="54"/>
    </row>
    <row r="15" spans="1:45" x14ac:dyDescent="0.2">
      <c r="A15" s="65"/>
      <c r="B15" s="66"/>
      <c r="C15" s="66"/>
      <c r="D15" s="66"/>
      <c r="E15" s="66"/>
      <c r="F15" s="66"/>
      <c r="G15" s="66"/>
      <c r="H15" s="66"/>
      <c r="I15" s="192" t="s">
        <v>55</v>
      </c>
      <c r="J15" s="106"/>
      <c r="K15" s="66"/>
      <c r="L15" s="107" t="s">
        <v>60</v>
      </c>
      <c r="M15" s="106"/>
      <c r="N15" s="66"/>
      <c r="O15" s="66"/>
      <c r="P15" s="66"/>
      <c r="Q15" s="66"/>
      <c r="R15" s="67"/>
      <c r="AE15" s="54"/>
      <c r="AF15" s="54"/>
      <c r="AG15" s="54"/>
      <c r="AH15" s="54"/>
      <c r="AI15" s="54"/>
      <c r="AJ15" s="54"/>
      <c r="AK15" s="54"/>
    </row>
    <row r="16" spans="1:45" x14ac:dyDescent="0.2">
      <c r="A16" s="65"/>
      <c r="B16" s="66"/>
      <c r="C16" s="66"/>
      <c r="D16" s="66"/>
      <c r="E16" s="66"/>
      <c r="F16" s="66"/>
      <c r="G16" s="66"/>
      <c r="H16" s="66"/>
      <c r="I16" s="193"/>
      <c r="J16" s="109"/>
      <c r="K16" s="66"/>
      <c r="L16" s="110" t="str">
        <f>"in "&amp;($J$7-1)&amp;"?"</f>
        <v>in 2015?</v>
      </c>
      <c r="M16" s="111">
        <v>0</v>
      </c>
      <c r="N16" s="66"/>
      <c r="O16" s="66"/>
      <c r="P16" s="66"/>
      <c r="Q16" s="66"/>
      <c r="R16" s="67"/>
      <c r="AE16" s="54"/>
      <c r="AF16" s="54"/>
      <c r="AG16" s="54"/>
      <c r="AH16" s="54"/>
      <c r="AI16" s="54"/>
      <c r="AJ16" s="54"/>
      <c r="AK16" s="54"/>
    </row>
    <row r="17" spans="1:37" x14ac:dyDescent="0.2">
      <c r="A17" s="65"/>
      <c r="B17" s="66"/>
      <c r="C17" s="66"/>
      <c r="D17" s="66"/>
      <c r="E17" s="66"/>
      <c r="F17" s="66"/>
      <c r="G17" s="66"/>
      <c r="H17" s="66"/>
      <c r="I17" s="116"/>
      <c r="J17" s="66"/>
      <c r="K17" s="66"/>
      <c r="L17" s="100"/>
      <c r="M17" s="66"/>
      <c r="N17" s="66"/>
      <c r="O17" s="66"/>
      <c r="P17" s="66"/>
      <c r="Q17" s="66"/>
      <c r="R17" s="67"/>
      <c r="AE17" s="54"/>
      <c r="AF17" s="54"/>
      <c r="AG17" s="54"/>
      <c r="AH17" s="54"/>
      <c r="AI17" s="54"/>
      <c r="AJ17" s="54"/>
      <c r="AK17" s="54"/>
    </row>
    <row r="18" spans="1:37" x14ac:dyDescent="0.2">
      <c r="A18" s="65"/>
      <c r="B18" s="66"/>
      <c r="C18" s="66"/>
      <c r="D18" s="66"/>
      <c r="E18" s="66"/>
      <c r="F18" s="66"/>
      <c r="G18" s="66"/>
      <c r="H18" s="66"/>
      <c r="I18" s="112" t="str">
        <f>"Factor A "&amp;(J7-1)</f>
        <v>Factor A 2015</v>
      </c>
      <c r="J18" s="113">
        <v>0</v>
      </c>
      <c r="K18" s="66"/>
      <c r="L18" s="114" t="str">
        <f>"Toename FOR in "&amp;(J7-1)</f>
        <v>Toename FOR in 2015</v>
      </c>
      <c r="M18" s="115">
        <f>IF(AND(M16=1,M19=0),MIN(AE7*M12,AF7),0)</f>
        <v>0</v>
      </c>
      <c r="N18" s="66"/>
      <c r="O18" s="66"/>
      <c r="P18" s="66"/>
      <c r="Q18" s="66"/>
      <c r="R18" s="67"/>
      <c r="AE18" s="54"/>
      <c r="AF18" s="54"/>
      <c r="AG18" s="54"/>
      <c r="AH18" s="54"/>
      <c r="AI18" s="54"/>
      <c r="AJ18" s="54"/>
      <c r="AK18" s="54"/>
    </row>
    <row r="19" spans="1:37" x14ac:dyDescent="0.2">
      <c r="A19" s="65"/>
      <c r="B19" s="66"/>
      <c r="C19" s="66"/>
      <c r="D19" s="66"/>
      <c r="E19" s="66"/>
      <c r="F19" s="66"/>
      <c r="G19" s="66"/>
      <c r="H19" s="66"/>
      <c r="I19" s="116" t="s">
        <v>10</v>
      </c>
      <c r="J19" s="66">
        <f>Z7</f>
        <v>6.5</v>
      </c>
      <c r="K19" s="66"/>
      <c r="L19" s="114" t="str">
        <f>"Afname FOR in "&amp;(J7-1)</f>
        <v>Afname FOR in 2015</v>
      </c>
      <c r="M19" s="115">
        <v>0</v>
      </c>
      <c r="N19" s="66"/>
      <c r="O19" s="66"/>
      <c r="P19" s="66"/>
      <c r="Q19" s="66"/>
      <c r="R19" s="67"/>
      <c r="AE19" s="54"/>
      <c r="AF19" s="54"/>
      <c r="AG19" s="54"/>
      <c r="AH19" s="54"/>
      <c r="AI19" s="54"/>
      <c r="AJ19" s="54"/>
      <c r="AK19" s="54"/>
    </row>
    <row r="20" spans="1:37" x14ac:dyDescent="0.2">
      <c r="A20" s="65"/>
      <c r="B20" s="66"/>
      <c r="C20" s="66"/>
      <c r="D20" s="66"/>
      <c r="E20" s="66"/>
      <c r="F20" s="66"/>
      <c r="G20" s="66"/>
      <c r="H20" s="66"/>
      <c r="I20" s="66"/>
      <c r="J20" s="66"/>
      <c r="K20" s="66"/>
      <c r="L20" s="114" t="str">
        <f>"FOR omgezet naar lijfrente in "&amp;(J7)</f>
        <v>FOR omgezet naar lijfrente in 2016</v>
      </c>
      <c r="M20" s="117">
        <v>0</v>
      </c>
      <c r="N20" s="118" t="s">
        <v>3</v>
      </c>
      <c r="O20" s="119">
        <f>ROUNDUP(I47,0)</f>
        <v>0</v>
      </c>
      <c r="P20" s="66"/>
      <c r="Q20" s="66"/>
      <c r="R20" s="67"/>
      <c r="AE20" s="54"/>
      <c r="AF20" s="54"/>
      <c r="AG20" s="54"/>
      <c r="AH20" s="54"/>
      <c r="AI20" s="54"/>
      <c r="AJ20" s="54"/>
      <c r="AK20" s="54"/>
    </row>
    <row r="21" spans="1:37" x14ac:dyDescent="0.2">
      <c r="A21" s="65"/>
      <c r="B21" s="66"/>
      <c r="C21" s="66"/>
      <c r="D21" s="66"/>
      <c r="E21" s="66"/>
      <c r="F21" s="66"/>
      <c r="G21" s="66"/>
      <c r="H21" s="66"/>
      <c r="I21" s="66"/>
      <c r="J21" s="66"/>
      <c r="K21" s="66"/>
      <c r="L21" s="66"/>
      <c r="M21" s="66"/>
      <c r="N21" s="66"/>
      <c r="O21" s="66"/>
      <c r="P21" s="66"/>
      <c r="Q21" s="66"/>
      <c r="R21" s="67"/>
      <c r="AE21" s="54"/>
      <c r="AF21" s="54"/>
      <c r="AG21" s="54"/>
      <c r="AH21" s="54"/>
      <c r="AI21" s="54"/>
      <c r="AJ21" s="54"/>
      <c r="AK21" s="54"/>
    </row>
    <row r="22" spans="1:37" x14ac:dyDescent="0.2">
      <c r="A22" s="62"/>
      <c r="B22" s="63"/>
      <c r="C22" s="63"/>
      <c r="D22" s="63"/>
      <c r="E22" s="63"/>
      <c r="F22" s="63"/>
      <c r="G22" s="63"/>
      <c r="H22" s="63"/>
      <c r="I22" s="63"/>
      <c r="J22" s="63"/>
      <c r="K22" s="63"/>
      <c r="L22" s="63"/>
      <c r="M22" s="63"/>
      <c r="N22" s="63"/>
      <c r="O22" s="63"/>
      <c r="P22" s="63"/>
      <c r="Q22" s="63"/>
      <c r="R22" s="64"/>
      <c r="S22" s="120"/>
      <c r="T22" s="120"/>
      <c r="U22" s="120"/>
      <c r="AE22" s="54"/>
      <c r="AF22" s="54"/>
      <c r="AG22" s="54"/>
      <c r="AH22" s="54"/>
      <c r="AI22" s="54"/>
      <c r="AJ22" s="54"/>
      <c r="AK22" s="54"/>
    </row>
    <row r="23" spans="1:37" ht="18.75" customHeight="1" thickBot="1" x14ac:dyDescent="0.25">
      <c r="A23" s="55"/>
      <c r="B23" s="56"/>
      <c r="C23" s="56"/>
      <c r="D23" s="56"/>
      <c r="E23" s="56"/>
      <c r="F23" s="56"/>
      <c r="G23" s="56"/>
      <c r="H23" s="56"/>
      <c r="I23" s="56"/>
      <c r="J23" s="56"/>
      <c r="K23" s="56"/>
      <c r="L23" s="56"/>
      <c r="M23" s="56"/>
      <c r="N23" s="56"/>
      <c r="O23" s="56"/>
      <c r="P23" s="56"/>
      <c r="Q23" s="56"/>
      <c r="R23" s="57"/>
      <c r="AE23" s="54"/>
      <c r="AF23" s="54"/>
      <c r="AG23" s="54"/>
      <c r="AH23" s="54"/>
      <c r="AI23" s="54"/>
      <c r="AJ23" s="54"/>
      <c r="AK23" s="54"/>
    </row>
    <row r="24" spans="1:37" ht="19" thickBot="1" x14ac:dyDescent="0.25">
      <c r="A24" s="55"/>
      <c r="B24" s="56"/>
      <c r="C24" s="56"/>
      <c r="D24" s="56"/>
      <c r="E24" s="56"/>
      <c r="F24" s="56"/>
      <c r="G24" s="56"/>
      <c r="H24" s="56"/>
      <c r="I24" s="121" t="str">
        <f>"Beschikbare jaarruimte in "&amp;J7</f>
        <v>Beschikbare jaarruimte in 2016</v>
      </c>
      <c r="J24" s="122"/>
      <c r="K24" s="122"/>
      <c r="L24" s="123"/>
      <c r="M24" s="124">
        <f>MAX(0,ROUNDUP(O8*O9-J18*J19-M18,0))*AD11</f>
        <v>0</v>
      </c>
      <c r="N24" s="56"/>
      <c r="O24" s="56"/>
      <c r="P24" s="217"/>
      <c r="Q24" s="214"/>
      <c r="R24" s="57"/>
      <c r="AE24" s="54"/>
      <c r="AF24" s="54"/>
      <c r="AG24" s="54"/>
      <c r="AH24" s="54"/>
      <c r="AI24" s="54"/>
      <c r="AJ24" s="54"/>
      <c r="AK24" s="54"/>
    </row>
    <row r="25" spans="1:37" ht="11" customHeight="1" thickBot="1" x14ac:dyDescent="0.25">
      <c r="A25" s="55"/>
      <c r="B25" s="56"/>
      <c r="C25" s="56"/>
      <c r="D25" s="56"/>
      <c r="E25" s="56"/>
      <c r="F25" s="56"/>
      <c r="G25" s="56"/>
      <c r="H25" s="56"/>
      <c r="I25" s="125"/>
      <c r="J25" s="126"/>
      <c r="K25" s="127"/>
      <c r="L25" s="56"/>
      <c r="M25" s="128"/>
      <c r="N25" s="56"/>
      <c r="O25" s="56"/>
      <c r="P25" s="56"/>
      <c r="Q25" s="56"/>
      <c r="R25" s="57"/>
      <c r="AE25" s="54"/>
      <c r="AF25" s="54"/>
      <c r="AG25" s="54"/>
      <c r="AH25" s="54"/>
      <c r="AI25" s="54"/>
      <c r="AJ25" s="54"/>
      <c r="AK25" s="54"/>
    </row>
    <row r="26" spans="1:37" ht="19" thickBot="1" x14ac:dyDescent="0.25">
      <c r="A26" s="55"/>
      <c r="B26" s="56"/>
      <c r="C26" s="56"/>
      <c r="D26" s="56"/>
      <c r="E26" s="56"/>
      <c r="F26" s="56"/>
      <c r="G26" s="56"/>
      <c r="H26" s="56"/>
      <c r="I26" s="129" t="str">
        <f>"Beschikbare reserveringsruimte in "&amp;J7</f>
        <v>Beschikbare reserveringsruimte in 2016</v>
      </c>
      <c r="J26" s="130"/>
      <c r="K26" s="130"/>
      <c r="L26" s="131"/>
      <c r="M26" s="124">
        <f>MIN(SUM(J38:P38),AC8,CHOOSE(AD10,AC7,AD7))</f>
        <v>0</v>
      </c>
      <c r="N26" s="56"/>
      <c r="O26" s="56"/>
      <c r="P26" s="56"/>
      <c r="Q26" s="56"/>
      <c r="R26" s="57"/>
      <c r="V26" s="132"/>
      <c r="X26" s="54"/>
      <c r="Y26" s="54"/>
      <c r="Z26" s="54"/>
      <c r="AA26" s="51"/>
      <c r="AB26" s="51"/>
      <c r="AC26" s="51"/>
      <c r="AD26" s="51"/>
    </row>
    <row r="27" spans="1:37" ht="11" customHeight="1" thickBot="1" x14ac:dyDescent="0.25">
      <c r="A27" s="55"/>
      <c r="B27" s="56"/>
      <c r="C27" s="56"/>
      <c r="D27" s="56"/>
      <c r="E27" s="56"/>
      <c r="F27" s="56"/>
      <c r="G27" s="56"/>
      <c r="H27" s="56"/>
      <c r="I27" s="133"/>
      <c r="J27" s="134"/>
      <c r="K27" s="135"/>
      <c r="L27" s="56"/>
      <c r="M27" s="128"/>
      <c r="N27" s="56"/>
      <c r="O27" s="56"/>
      <c r="P27" s="56"/>
      <c r="Q27" s="56"/>
      <c r="R27" s="57"/>
      <c r="S27" s="120"/>
      <c r="T27" s="120"/>
      <c r="U27" s="120"/>
      <c r="W27" s="136"/>
      <c r="X27" s="54"/>
      <c r="Y27" s="54"/>
      <c r="Z27" s="54"/>
      <c r="AA27" s="51"/>
      <c r="AB27" s="51"/>
      <c r="AC27" s="51"/>
      <c r="AD27" s="51"/>
    </row>
    <row r="28" spans="1:37" ht="19" thickBot="1" x14ac:dyDescent="0.25">
      <c r="A28" s="55"/>
      <c r="B28" s="56"/>
      <c r="C28" s="56"/>
      <c r="D28" s="56"/>
      <c r="E28" s="56"/>
      <c r="F28" s="56"/>
      <c r="G28" s="56"/>
      <c r="H28" s="56"/>
      <c r="I28" s="137" t="str">
        <f>"Maximaal toegelaten lijfrentestorting in "&amp;J7</f>
        <v>Maximaal toegelaten lijfrentestorting in 2016</v>
      </c>
      <c r="J28" s="138"/>
      <c r="K28" s="138"/>
      <c r="L28" s="139"/>
      <c r="M28" s="124">
        <f>M24+M26+M20</f>
        <v>0</v>
      </c>
      <c r="N28" s="56"/>
      <c r="O28" s="56"/>
      <c r="P28" s="56"/>
      <c r="Q28" s="56"/>
      <c r="R28" s="57"/>
      <c r="X28" s="54"/>
      <c r="Y28" s="54"/>
      <c r="Z28" s="54"/>
      <c r="AA28" s="51"/>
      <c r="AB28" s="51"/>
      <c r="AC28" s="51"/>
      <c r="AD28" s="51"/>
    </row>
    <row r="29" spans="1:37" ht="11" customHeight="1" thickBot="1" x14ac:dyDescent="0.25">
      <c r="A29" s="55"/>
      <c r="B29" s="56"/>
      <c r="C29" s="56"/>
      <c r="D29" s="56"/>
      <c r="E29" s="56"/>
      <c r="F29" s="56"/>
      <c r="G29" s="56"/>
      <c r="H29" s="56"/>
      <c r="I29" s="133"/>
      <c r="J29" s="134"/>
      <c r="K29" s="135"/>
      <c r="L29" s="56"/>
      <c r="M29" s="128"/>
      <c r="N29" s="56"/>
      <c r="O29" s="56"/>
      <c r="P29" s="56"/>
      <c r="Q29" s="56"/>
      <c r="R29" s="57"/>
      <c r="X29" s="54"/>
      <c r="Y29" s="54"/>
      <c r="Z29" s="54"/>
      <c r="AA29" s="51"/>
      <c r="AB29" s="51"/>
      <c r="AC29" s="51"/>
      <c r="AD29" s="51"/>
    </row>
    <row r="30" spans="1:37" x14ac:dyDescent="0.2">
      <c r="A30" s="55"/>
      <c r="B30" s="56"/>
      <c r="C30" s="56"/>
      <c r="D30" s="56"/>
      <c r="E30" s="56"/>
      <c r="F30" s="56"/>
      <c r="G30" s="56"/>
      <c r="H30" s="56"/>
      <c r="I30" s="140" t="str">
        <f>"Gestort aan lijfrente in "&amp;J7</f>
        <v>Gestort aan lijfrente in 2016</v>
      </c>
      <c r="J30" s="141"/>
      <c r="K30" s="141"/>
      <c r="L30" s="141"/>
      <c r="M30" s="143">
        <v>0</v>
      </c>
      <c r="N30" s="56"/>
      <c r="O30" s="56"/>
      <c r="P30" s="56"/>
      <c r="Q30" s="56"/>
      <c r="R30" s="57"/>
      <c r="X30" s="54"/>
      <c r="Y30" s="54"/>
      <c r="Z30" s="54"/>
      <c r="AA30" s="51"/>
      <c r="AB30" s="51"/>
      <c r="AC30" s="51"/>
      <c r="AD30" s="51"/>
    </row>
    <row r="31" spans="1:37" x14ac:dyDescent="0.2">
      <c r="A31" s="55"/>
      <c r="B31" s="56"/>
      <c r="C31" s="56"/>
      <c r="D31" s="56"/>
      <c r="E31" s="56"/>
      <c r="F31" s="56"/>
      <c r="G31" s="56"/>
      <c r="H31" s="56"/>
      <c r="I31" s="144" t="s">
        <v>5</v>
      </c>
      <c r="J31" s="145"/>
      <c r="K31" s="145"/>
      <c r="L31" s="145"/>
      <c r="M31" s="147">
        <f>IF((M30-M20)&gt;M26,M26,MAX(0,M30-M20))</f>
        <v>0</v>
      </c>
      <c r="N31" s="56"/>
      <c r="O31" s="56"/>
      <c r="P31" s="56"/>
      <c r="Q31" s="56"/>
      <c r="R31" s="57"/>
      <c r="X31" s="54"/>
      <c r="Y31" s="54"/>
      <c r="Z31" s="54"/>
      <c r="AA31" s="51"/>
      <c r="AB31" s="51"/>
      <c r="AC31" s="51"/>
      <c r="AD31" s="51"/>
    </row>
    <row r="32" spans="1:37" ht="19" thickBot="1" x14ac:dyDescent="0.25">
      <c r="A32" s="55"/>
      <c r="B32" s="56"/>
      <c r="C32" s="56"/>
      <c r="D32" s="56"/>
      <c r="E32" s="56"/>
      <c r="F32" s="56"/>
      <c r="G32" s="56"/>
      <c r="H32" s="56"/>
      <c r="I32" s="148" t="s">
        <v>63</v>
      </c>
      <c r="J32" s="149"/>
      <c r="K32" s="149"/>
      <c r="L32" s="149"/>
      <c r="M32" s="151">
        <f>MAX(0,M30-M31-M20)</f>
        <v>0</v>
      </c>
      <c r="N32" s="56"/>
      <c r="O32" s="56"/>
      <c r="P32" s="56"/>
      <c r="Q32" s="56"/>
      <c r="R32" s="57"/>
      <c r="X32" s="54"/>
      <c r="Y32" s="54"/>
      <c r="Z32" s="54"/>
      <c r="AA32" s="51"/>
      <c r="AB32" s="51"/>
      <c r="AC32" s="51"/>
      <c r="AD32" s="51"/>
    </row>
    <row r="33" spans="1:37" ht="11" customHeight="1" thickBot="1" x14ac:dyDescent="0.25">
      <c r="A33" s="55"/>
      <c r="B33" s="56"/>
      <c r="C33" s="56"/>
      <c r="D33" s="56"/>
      <c r="E33" s="56"/>
      <c r="F33" s="56"/>
      <c r="G33" s="56"/>
      <c r="H33" s="56"/>
      <c r="I33" s="152"/>
      <c r="J33" s="56"/>
      <c r="K33" s="56"/>
      <c r="L33" s="56"/>
      <c r="M33" s="128"/>
      <c r="N33" s="56"/>
      <c r="O33" s="56"/>
      <c r="P33" s="56"/>
      <c r="Q33" s="56"/>
      <c r="R33" s="57"/>
      <c r="X33" s="54"/>
      <c r="Y33" s="54"/>
      <c r="Z33" s="54"/>
      <c r="AA33" s="51"/>
      <c r="AB33" s="51"/>
      <c r="AC33" s="51"/>
      <c r="AD33" s="51"/>
    </row>
    <row r="34" spans="1:37" ht="19" thickBot="1" x14ac:dyDescent="0.25">
      <c r="A34" s="55"/>
      <c r="B34" s="56"/>
      <c r="C34" s="56"/>
      <c r="D34" s="56"/>
      <c r="E34" s="56"/>
      <c r="F34" s="56"/>
      <c r="G34" s="56"/>
      <c r="H34" s="56"/>
      <c r="I34" s="153" t="str">
        <f>"Nog maximaal extra in te leggen in "&amp;J7</f>
        <v>Nog maximaal extra in te leggen in 2016</v>
      </c>
      <c r="J34" s="154"/>
      <c r="K34" s="155"/>
      <c r="L34" s="156"/>
      <c r="M34" s="124">
        <f>M28-M30</f>
        <v>0</v>
      </c>
      <c r="N34" s="56"/>
      <c r="O34" s="56"/>
      <c r="P34" s="56"/>
      <c r="Q34" s="56"/>
      <c r="R34" s="57"/>
      <c r="X34" s="54"/>
      <c r="Y34" s="54"/>
      <c r="Z34" s="54"/>
      <c r="AA34" s="51"/>
      <c r="AB34" s="51"/>
      <c r="AC34" s="51"/>
      <c r="AD34" s="51"/>
    </row>
    <row r="35" spans="1:37" x14ac:dyDescent="0.2">
      <c r="A35" s="55"/>
      <c r="B35" s="56"/>
      <c r="C35" s="56"/>
      <c r="D35" s="56"/>
      <c r="E35" s="56"/>
      <c r="F35" s="56"/>
      <c r="G35" s="56"/>
      <c r="H35" s="56"/>
      <c r="I35" s="56"/>
      <c r="J35" s="133"/>
      <c r="K35" s="133"/>
      <c r="L35" s="133"/>
      <c r="M35" s="133"/>
      <c r="N35" s="133"/>
      <c r="O35" s="133"/>
      <c r="P35" s="133"/>
      <c r="Q35" s="133"/>
      <c r="R35" s="157"/>
      <c r="X35" s="54"/>
      <c r="Y35" s="54"/>
      <c r="Z35" s="54"/>
      <c r="AA35" s="51"/>
      <c r="AB35" s="51"/>
      <c r="AC35" s="51"/>
      <c r="AD35" s="51"/>
    </row>
    <row r="36" spans="1:37" x14ac:dyDescent="0.2">
      <c r="A36" s="55"/>
      <c r="B36" s="56"/>
      <c r="C36" s="56"/>
      <c r="D36" s="56"/>
      <c r="E36" s="56"/>
      <c r="F36" s="133"/>
      <c r="G36" s="133"/>
      <c r="H36" s="133"/>
      <c r="I36" s="158"/>
      <c r="J36" s="134"/>
      <c r="K36" s="159"/>
      <c r="L36" s="159"/>
      <c r="M36" s="159"/>
      <c r="N36" s="159"/>
      <c r="O36" s="159"/>
      <c r="P36" s="159"/>
      <c r="Q36" s="159"/>
      <c r="R36" s="160"/>
      <c r="X36" s="161"/>
      <c r="Y36" s="161"/>
      <c r="Z36" s="161"/>
      <c r="AA36" s="161"/>
      <c r="AB36" s="161"/>
      <c r="AC36" s="161"/>
      <c r="AD36" s="161"/>
      <c r="AE36" s="54"/>
      <c r="AF36" s="54"/>
      <c r="AG36" s="54"/>
      <c r="AH36" s="54"/>
      <c r="AI36" s="54"/>
      <c r="AJ36" s="54"/>
      <c r="AK36" s="54"/>
    </row>
    <row r="37" spans="1:37" x14ac:dyDescent="0.2">
      <c r="A37" s="55"/>
      <c r="B37" s="56"/>
      <c r="C37" s="56"/>
      <c r="D37" s="162"/>
      <c r="E37" s="162"/>
      <c r="F37" s="162"/>
      <c r="G37" s="163" t="s">
        <v>6</v>
      </c>
      <c r="H37" s="159"/>
      <c r="I37" s="164">
        <f>J7</f>
        <v>2016</v>
      </c>
      <c r="J37" s="199">
        <f t="shared" ref="J37" si="2">I37-1</f>
        <v>2015</v>
      </c>
      <c r="K37" s="164" t="s">
        <v>62</v>
      </c>
      <c r="L37" s="168"/>
      <c r="M37" s="168"/>
      <c r="N37" s="168"/>
      <c r="O37" s="168"/>
      <c r="P37" s="168"/>
      <c r="Q37" s="194"/>
      <c r="R37" s="160"/>
      <c r="X37" s="161"/>
      <c r="Y37" s="161"/>
      <c r="Z37" s="161"/>
      <c r="AA37" s="161"/>
      <c r="AB37" s="161"/>
      <c r="AC37" s="161"/>
      <c r="AD37" s="161"/>
      <c r="AE37" s="54"/>
      <c r="AF37" s="54"/>
      <c r="AG37" s="54"/>
      <c r="AH37" s="54"/>
      <c r="AI37" s="54"/>
      <c r="AJ37" s="54"/>
      <c r="AK37" s="54"/>
    </row>
    <row r="38" spans="1:37" x14ac:dyDescent="0.2">
      <c r="A38" s="55"/>
      <c r="B38" s="56"/>
      <c r="C38" s="56"/>
      <c r="D38" s="165"/>
      <c r="E38" s="165"/>
      <c r="F38" s="165"/>
      <c r="G38" s="166" t="str">
        <f>"Nog ongebruikt begin "&amp;J7</f>
        <v>Nog ongebruikt begin 2016</v>
      </c>
      <c r="H38" s="167"/>
      <c r="I38" s="168">
        <f>M24</f>
        <v>0</v>
      </c>
      <c r="J38" s="200">
        <v>0</v>
      </c>
      <c r="K38" s="167"/>
      <c r="L38" s="167"/>
      <c r="M38" s="167"/>
      <c r="N38" s="167"/>
      <c r="O38" s="167"/>
      <c r="P38" s="167"/>
      <c r="Q38" s="159"/>
      <c r="R38" s="160"/>
      <c r="X38" s="161"/>
      <c r="Y38" s="161"/>
      <c r="Z38" s="161"/>
      <c r="AA38" s="161"/>
      <c r="AB38" s="161"/>
      <c r="AC38" s="161"/>
      <c r="AD38" s="161"/>
      <c r="AE38" s="54"/>
      <c r="AF38" s="54"/>
      <c r="AG38" s="54"/>
      <c r="AH38" s="54"/>
      <c r="AI38" s="54"/>
      <c r="AJ38" s="54"/>
      <c r="AK38" s="54"/>
    </row>
    <row r="39" spans="1:37" x14ac:dyDescent="0.2">
      <c r="A39" s="55"/>
      <c r="B39" s="56"/>
      <c r="C39" s="56"/>
      <c r="D39" s="165"/>
      <c r="E39" s="165"/>
      <c r="F39" s="165"/>
      <c r="G39" s="166" t="str">
        <f>"Gebruikt in "&amp;J7</f>
        <v>Gebruikt in 2016</v>
      </c>
      <c r="H39" s="167"/>
      <c r="I39" s="169">
        <f>M32</f>
        <v>0</v>
      </c>
      <c r="J39" s="169">
        <f>IF(J38&lt;($M31-SUM(K39:$Q39)),J38,($M31-SUM(K39:$Q39)))</f>
        <v>0</v>
      </c>
      <c r="K39" s="168"/>
      <c r="L39" s="168"/>
      <c r="M39" s="168"/>
      <c r="N39" s="168"/>
      <c r="O39" s="168"/>
      <c r="P39" s="168"/>
      <c r="Q39" s="159"/>
      <c r="R39" s="160"/>
      <c r="AE39" s="54"/>
      <c r="AF39" s="54"/>
      <c r="AG39" s="54"/>
      <c r="AH39" s="54"/>
      <c r="AI39" s="54"/>
      <c r="AJ39" s="54"/>
      <c r="AK39" s="54"/>
    </row>
    <row r="40" spans="1:37" x14ac:dyDescent="0.2">
      <c r="A40" s="55"/>
      <c r="B40" s="56"/>
      <c r="C40" s="56"/>
      <c r="D40" s="162"/>
      <c r="E40" s="162"/>
      <c r="F40" s="162"/>
      <c r="G40" s="170" t="s">
        <v>26</v>
      </c>
      <c r="H40" s="167"/>
      <c r="I40" s="195">
        <f>I38-I39</f>
        <v>0</v>
      </c>
      <c r="J40" s="195">
        <f>J38-J39</f>
        <v>0</v>
      </c>
      <c r="K40" s="195"/>
      <c r="L40" s="195"/>
      <c r="M40" s="195"/>
      <c r="N40" s="195"/>
      <c r="O40" s="195"/>
      <c r="P40" s="195"/>
      <c r="Q40" s="159"/>
      <c r="R40" s="160"/>
      <c r="X40" s="161"/>
      <c r="Y40" s="161"/>
      <c r="Z40" s="161"/>
      <c r="AA40" s="161"/>
      <c r="AB40" s="161"/>
      <c r="AC40" s="161"/>
      <c r="AD40" s="161"/>
      <c r="AE40" s="54"/>
      <c r="AF40" s="54"/>
      <c r="AG40" s="54"/>
      <c r="AH40" s="54"/>
      <c r="AI40" s="54"/>
      <c r="AJ40" s="54"/>
      <c r="AK40" s="54"/>
    </row>
    <row r="41" spans="1:37" x14ac:dyDescent="0.2">
      <c r="A41" s="55"/>
      <c r="B41" s="56"/>
      <c r="C41" s="56"/>
      <c r="D41" s="159"/>
      <c r="E41" s="159"/>
      <c r="F41" s="159"/>
      <c r="G41" s="168"/>
      <c r="H41" s="167"/>
      <c r="I41" s="182"/>
      <c r="J41" s="159"/>
      <c r="K41" s="159"/>
      <c r="L41" s="159"/>
      <c r="M41" s="159"/>
      <c r="N41" s="159"/>
      <c r="O41" s="159"/>
      <c r="P41" s="159"/>
      <c r="Q41" s="159"/>
      <c r="R41" s="160"/>
      <c r="X41" s="161"/>
      <c r="Y41" s="161"/>
      <c r="Z41" s="161"/>
      <c r="AA41" s="161"/>
      <c r="AB41" s="161"/>
      <c r="AC41" s="161"/>
      <c r="AD41" s="161"/>
      <c r="AE41" s="54"/>
      <c r="AF41" s="54"/>
      <c r="AG41" s="54"/>
      <c r="AH41" s="54"/>
      <c r="AI41" s="54"/>
      <c r="AJ41" s="54"/>
      <c r="AK41" s="54"/>
    </row>
    <row r="42" spans="1:37" x14ac:dyDescent="0.2">
      <c r="A42" s="55"/>
      <c r="B42" s="56"/>
      <c r="C42" s="56"/>
      <c r="D42" s="162"/>
      <c r="E42" s="162"/>
      <c r="F42" s="162"/>
      <c r="G42" s="173" t="s">
        <v>24</v>
      </c>
      <c r="H42" s="173"/>
      <c r="I42" s="159"/>
      <c r="J42" s="159"/>
      <c r="K42" s="159"/>
      <c r="L42" s="159"/>
      <c r="M42" s="159"/>
      <c r="N42" s="159"/>
      <c r="O42" s="159"/>
      <c r="P42" s="159"/>
      <c r="Q42" s="159"/>
      <c r="R42" s="160"/>
      <c r="X42" s="161"/>
      <c r="Y42" s="161"/>
      <c r="Z42" s="161"/>
      <c r="AA42" s="161"/>
      <c r="AB42" s="161"/>
      <c r="AC42" s="161"/>
      <c r="AD42" s="161"/>
      <c r="AE42" s="54"/>
      <c r="AF42" s="54"/>
      <c r="AG42" s="54"/>
      <c r="AH42" s="54"/>
      <c r="AI42" s="54"/>
      <c r="AJ42" s="54"/>
      <c r="AK42" s="54"/>
    </row>
    <row r="43" spans="1:37" x14ac:dyDescent="0.2">
      <c r="A43" s="55"/>
      <c r="B43" s="56"/>
      <c r="C43" s="56"/>
      <c r="D43" s="165"/>
      <c r="E43" s="165"/>
      <c r="F43" s="165"/>
      <c r="G43" s="174" t="str">
        <f>"Stand FOR begin "&amp;(J7-1)</f>
        <v>Stand FOR begin 2015</v>
      </c>
      <c r="H43" s="174"/>
      <c r="I43" s="201">
        <v>0</v>
      </c>
      <c r="J43" s="159"/>
      <c r="K43" s="159"/>
      <c r="L43" s="159"/>
      <c r="M43" s="159"/>
      <c r="N43" s="159"/>
      <c r="O43" s="159"/>
      <c r="P43" s="159"/>
      <c r="Q43" s="159"/>
      <c r="R43" s="57"/>
      <c r="X43" s="161"/>
      <c r="Y43" s="161"/>
      <c r="Z43" s="161"/>
      <c r="AA43" s="161"/>
      <c r="AB43" s="161"/>
      <c r="AC43" s="161"/>
      <c r="AD43" s="161"/>
      <c r="AE43" s="54"/>
      <c r="AF43" s="54"/>
      <c r="AG43" s="54"/>
      <c r="AH43" s="54"/>
      <c r="AI43" s="54"/>
      <c r="AJ43" s="54"/>
      <c r="AK43" s="54"/>
    </row>
    <row r="44" spans="1:37" x14ac:dyDescent="0.2">
      <c r="A44" s="55"/>
      <c r="B44" s="56"/>
      <c r="C44" s="56"/>
      <c r="D44" s="165"/>
      <c r="E44" s="165"/>
      <c r="F44" s="165"/>
      <c r="G44" s="174" t="str">
        <f>L18</f>
        <v>Toename FOR in 2015</v>
      </c>
      <c r="H44" s="174"/>
      <c r="I44" s="202">
        <f>M18</f>
        <v>0</v>
      </c>
      <c r="J44" s="159"/>
      <c r="K44" s="159"/>
      <c r="L44" s="159"/>
      <c r="M44" s="159"/>
      <c r="N44" s="159"/>
      <c r="O44" s="159"/>
      <c r="P44" s="159"/>
      <c r="Q44" s="159"/>
      <c r="R44" s="57"/>
      <c r="X44" s="161"/>
      <c r="Y44" s="161"/>
      <c r="Z44" s="161"/>
      <c r="AA44" s="161"/>
      <c r="AB44" s="161"/>
      <c r="AC44" s="161"/>
      <c r="AD44" s="161"/>
      <c r="AE44" s="54"/>
      <c r="AF44" s="54"/>
      <c r="AG44" s="54"/>
      <c r="AH44" s="54"/>
      <c r="AI44" s="54"/>
      <c r="AJ44" s="54"/>
      <c r="AK44" s="54"/>
    </row>
    <row r="45" spans="1:37" x14ac:dyDescent="0.2">
      <c r="A45" s="55"/>
      <c r="B45" s="56"/>
      <c r="C45" s="56"/>
      <c r="D45" s="165"/>
      <c r="E45" s="165"/>
      <c r="F45" s="165"/>
      <c r="G45" s="174" t="str">
        <f>L19</f>
        <v>Afname FOR in 2015</v>
      </c>
      <c r="H45" s="174"/>
      <c r="I45" s="202">
        <f>M19</f>
        <v>0</v>
      </c>
      <c r="J45" s="159"/>
      <c r="K45" s="159"/>
      <c r="L45" s="159"/>
      <c r="M45" s="159"/>
      <c r="N45" s="159"/>
      <c r="O45" s="159"/>
      <c r="P45" s="159"/>
      <c r="Q45" s="159"/>
      <c r="R45" s="57"/>
      <c r="X45" s="161"/>
      <c r="Y45" s="161"/>
      <c r="Z45" s="161"/>
      <c r="AA45" s="161"/>
      <c r="AB45" s="161"/>
      <c r="AC45" s="161"/>
      <c r="AD45" s="161"/>
      <c r="AE45" s="54"/>
      <c r="AF45" s="54"/>
      <c r="AG45" s="54"/>
      <c r="AH45" s="54"/>
      <c r="AI45" s="54"/>
      <c r="AJ45" s="54"/>
      <c r="AK45" s="54"/>
    </row>
    <row r="46" spans="1:37" x14ac:dyDescent="0.2">
      <c r="A46" s="55"/>
      <c r="B46" s="56"/>
      <c r="C46" s="56"/>
      <c r="D46" s="165"/>
      <c r="E46" s="165"/>
      <c r="F46" s="165"/>
      <c r="G46" s="174" t="str">
        <f>"Bedrag FOR omgezet naar lijfrente in "&amp;(J7-1)</f>
        <v>Bedrag FOR omgezet naar lijfrente in 2015</v>
      </c>
      <c r="H46" s="174"/>
      <c r="I46" s="201">
        <v>0</v>
      </c>
      <c r="J46" s="159"/>
      <c r="K46" s="159"/>
      <c r="L46" s="159"/>
      <c r="M46" s="159"/>
      <c r="N46" s="159"/>
      <c r="O46" s="159"/>
      <c r="P46" s="159"/>
      <c r="Q46" s="159"/>
      <c r="R46" s="57"/>
      <c r="X46" s="161"/>
      <c r="Y46" s="161"/>
      <c r="Z46" s="161"/>
      <c r="AA46" s="161"/>
      <c r="AB46" s="161"/>
      <c r="AC46" s="161"/>
      <c r="AD46" s="161"/>
      <c r="AE46" s="54"/>
      <c r="AF46" s="54"/>
      <c r="AG46" s="54"/>
      <c r="AH46" s="54"/>
      <c r="AI46" s="54"/>
      <c r="AJ46" s="54"/>
      <c r="AK46" s="54"/>
    </row>
    <row r="47" spans="1:37" x14ac:dyDescent="0.2">
      <c r="A47" s="55"/>
      <c r="B47" s="56"/>
      <c r="C47" s="56"/>
      <c r="D47" s="162"/>
      <c r="E47" s="162"/>
      <c r="F47" s="162"/>
      <c r="G47" s="177" t="str">
        <f>"Stand FOR eind "&amp;(J7-1)</f>
        <v>Stand FOR eind 2015</v>
      </c>
      <c r="H47" s="177"/>
      <c r="I47" s="203">
        <f>SUM(I43:I44)-I45-I46</f>
        <v>0</v>
      </c>
      <c r="J47" s="159"/>
      <c r="K47" s="159"/>
      <c r="L47" s="159"/>
      <c r="M47" s="159"/>
      <c r="N47" s="159"/>
      <c r="O47" s="159"/>
      <c r="P47" s="159"/>
      <c r="Q47" s="159"/>
      <c r="R47" s="57"/>
      <c r="X47" s="161"/>
      <c r="Y47" s="161"/>
      <c r="Z47" s="161"/>
      <c r="AA47" s="161"/>
      <c r="AB47" s="161"/>
      <c r="AC47" s="161"/>
      <c r="AD47" s="161"/>
      <c r="AE47" s="54"/>
      <c r="AF47" s="54"/>
      <c r="AG47" s="54"/>
      <c r="AH47" s="54"/>
      <c r="AI47" s="54"/>
      <c r="AJ47" s="54"/>
      <c r="AK47" s="54"/>
    </row>
    <row r="48" spans="1:37" x14ac:dyDescent="0.2">
      <c r="A48" s="55"/>
      <c r="B48" s="56"/>
      <c r="C48" s="56"/>
      <c r="D48" s="159"/>
      <c r="E48" s="159"/>
      <c r="F48" s="159"/>
      <c r="G48" s="159"/>
      <c r="H48" s="159"/>
      <c r="I48" s="159"/>
      <c r="J48" s="159"/>
      <c r="K48" s="159"/>
      <c r="L48" s="159"/>
      <c r="M48" s="159"/>
      <c r="N48" s="159"/>
      <c r="O48" s="159"/>
      <c r="P48" s="159"/>
      <c r="Q48" s="159"/>
      <c r="R48" s="57"/>
      <c r="X48" s="161"/>
      <c r="Y48" s="161"/>
      <c r="Z48" s="161"/>
      <c r="AA48" s="161"/>
      <c r="AB48" s="161"/>
      <c r="AC48" s="161"/>
      <c r="AD48" s="161"/>
      <c r="AE48" s="54"/>
      <c r="AF48" s="54"/>
      <c r="AG48" s="54"/>
      <c r="AH48" s="54"/>
      <c r="AI48" s="54"/>
      <c r="AJ48" s="54"/>
      <c r="AK48" s="54"/>
    </row>
    <row r="49" spans="1:37" x14ac:dyDescent="0.2">
      <c r="A49" s="55"/>
      <c r="B49" s="56"/>
      <c r="C49" s="56"/>
      <c r="D49" s="56"/>
      <c r="E49" s="56"/>
      <c r="F49" s="56"/>
      <c r="G49" s="56"/>
      <c r="H49" s="56"/>
      <c r="I49" s="56"/>
      <c r="J49" s="56"/>
      <c r="K49" s="56"/>
      <c r="L49" s="56"/>
      <c r="M49" s="56"/>
      <c r="N49" s="56"/>
      <c r="O49" s="56"/>
      <c r="P49" s="56"/>
      <c r="Q49" s="56"/>
      <c r="R49" s="57"/>
      <c r="X49" s="161"/>
      <c r="Y49" s="161"/>
      <c r="Z49" s="161"/>
      <c r="AA49" s="161"/>
      <c r="AB49" s="161"/>
      <c r="AC49" s="161"/>
      <c r="AD49" s="161"/>
      <c r="AE49" s="54"/>
      <c r="AF49" s="54"/>
      <c r="AG49" s="54"/>
      <c r="AH49" s="54"/>
      <c r="AI49" s="54"/>
      <c r="AJ49" s="54"/>
      <c r="AK49" s="54"/>
    </row>
    <row r="50" spans="1:37" x14ac:dyDescent="0.2">
      <c r="A50" s="55"/>
      <c r="B50" s="56"/>
      <c r="C50" s="56"/>
      <c r="D50" s="134"/>
      <c r="E50" s="179" t="s">
        <v>32</v>
      </c>
      <c r="F50" s="134"/>
      <c r="G50" s="180"/>
      <c r="H50" s="134"/>
      <c r="I50" s="159"/>
      <c r="J50" s="159"/>
      <c r="K50" s="159"/>
      <c r="L50" s="159"/>
      <c r="M50" s="159"/>
      <c r="N50" s="159"/>
      <c r="O50" s="159"/>
      <c r="P50" s="159"/>
      <c r="Q50" s="56"/>
      <c r="R50" s="57"/>
      <c r="X50" s="161"/>
      <c r="Y50" s="161"/>
      <c r="Z50" s="161"/>
      <c r="AA50" s="161"/>
      <c r="AB50" s="161"/>
      <c r="AC50" s="161"/>
      <c r="AD50" s="161"/>
      <c r="AE50" s="54"/>
      <c r="AF50" s="54"/>
      <c r="AG50" s="54"/>
      <c r="AH50" s="54"/>
      <c r="AI50" s="54"/>
      <c r="AJ50" s="54"/>
      <c r="AK50" s="54"/>
    </row>
    <row r="51" spans="1:37" x14ac:dyDescent="0.2">
      <c r="A51" s="55"/>
      <c r="B51" s="56"/>
      <c r="C51" s="56"/>
      <c r="D51" s="181"/>
      <c r="E51" s="182" t="s">
        <v>71</v>
      </c>
      <c r="F51" s="183"/>
      <c r="G51" s="183"/>
      <c r="H51" s="183"/>
      <c r="I51" s="183"/>
      <c r="J51" s="183"/>
      <c r="K51" s="183"/>
      <c r="L51" s="183"/>
      <c r="M51" s="183"/>
      <c r="N51" s="183"/>
      <c r="O51" s="183"/>
      <c r="P51" s="183"/>
      <c r="Q51" s="56"/>
      <c r="R51" s="57"/>
      <c r="X51" s="161"/>
      <c r="Y51" s="161"/>
      <c r="Z51" s="161"/>
      <c r="AA51" s="161"/>
      <c r="AB51" s="161"/>
      <c r="AC51" s="161"/>
      <c r="AD51" s="161"/>
      <c r="AE51" s="54"/>
      <c r="AF51" s="54"/>
      <c r="AG51" s="54"/>
      <c r="AH51" s="54"/>
      <c r="AI51" s="54"/>
      <c r="AJ51" s="54"/>
      <c r="AK51" s="54"/>
    </row>
    <row r="52" spans="1:37" ht="18.75" customHeight="1" x14ac:dyDescent="0.2">
      <c r="A52" s="55"/>
      <c r="B52" s="56"/>
      <c r="C52" s="56"/>
      <c r="D52" s="181"/>
      <c r="E52" s="182" t="s">
        <v>72</v>
      </c>
      <c r="F52" s="183"/>
      <c r="G52" s="183"/>
      <c r="H52" s="183"/>
      <c r="I52" s="183"/>
      <c r="J52" s="183"/>
      <c r="K52" s="183"/>
      <c r="L52" s="183"/>
      <c r="M52" s="183"/>
      <c r="N52" s="183"/>
      <c r="O52" s="183"/>
      <c r="P52" s="183"/>
      <c r="Q52" s="56"/>
      <c r="R52" s="57"/>
      <c r="X52" s="161"/>
      <c r="Y52" s="161"/>
      <c r="Z52" s="161"/>
      <c r="AA52" s="161"/>
      <c r="AB52" s="161"/>
      <c r="AC52" s="161"/>
      <c r="AD52" s="161"/>
      <c r="AE52" s="54"/>
      <c r="AF52" s="54"/>
      <c r="AG52" s="54"/>
      <c r="AH52" s="54"/>
      <c r="AI52" s="54"/>
      <c r="AJ52" s="54"/>
      <c r="AK52" s="54"/>
    </row>
    <row r="53" spans="1:37" x14ac:dyDescent="0.2">
      <c r="A53" s="55"/>
      <c r="B53" s="56"/>
      <c r="C53" s="56"/>
      <c r="D53" s="181"/>
      <c r="E53" s="182" t="s">
        <v>73</v>
      </c>
      <c r="F53" s="183"/>
      <c r="G53" s="183"/>
      <c r="H53" s="183"/>
      <c r="I53" s="183"/>
      <c r="J53" s="183"/>
      <c r="K53" s="183"/>
      <c r="L53" s="183"/>
      <c r="M53" s="183"/>
      <c r="N53" s="183"/>
      <c r="O53" s="183"/>
      <c r="P53" s="183"/>
      <c r="Q53" s="56"/>
      <c r="R53" s="57"/>
      <c r="X53" s="161"/>
      <c r="Y53" s="161"/>
      <c r="Z53" s="161"/>
      <c r="AA53" s="161"/>
      <c r="AB53" s="161"/>
      <c r="AC53" s="161"/>
      <c r="AD53" s="161"/>
      <c r="AE53" s="54"/>
      <c r="AF53" s="54"/>
      <c r="AG53" s="54"/>
      <c r="AH53" s="54"/>
      <c r="AI53" s="54"/>
      <c r="AJ53" s="54"/>
      <c r="AK53" s="54"/>
    </row>
    <row r="54" spans="1:37" x14ac:dyDescent="0.2">
      <c r="A54" s="55"/>
      <c r="B54" s="56"/>
      <c r="C54" s="56"/>
      <c r="D54" s="181"/>
      <c r="E54" s="182" t="s">
        <v>74</v>
      </c>
      <c r="F54" s="182"/>
      <c r="G54" s="182"/>
      <c r="H54" s="182"/>
      <c r="I54" s="182"/>
      <c r="J54" s="182"/>
      <c r="K54" s="182"/>
      <c r="L54" s="182"/>
      <c r="M54" s="182"/>
      <c r="N54" s="182"/>
      <c r="O54" s="182"/>
      <c r="P54" s="182"/>
      <c r="Q54" s="56"/>
      <c r="R54" s="57"/>
      <c r="X54" s="161"/>
      <c r="Y54" s="161"/>
      <c r="Z54" s="161"/>
      <c r="AA54" s="161"/>
      <c r="AB54" s="161"/>
      <c r="AC54" s="161"/>
      <c r="AD54" s="161"/>
      <c r="AE54" s="54"/>
      <c r="AF54" s="54"/>
      <c r="AG54" s="54"/>
      <c r="AH54" s="54"/>
      <c r="AI54" s="54"/>
      <c r="AJ54" s="54"/>
      <c r="AK54" s="54"/>
    </row>
    <row r="55" spans="1:37" x14ac:dyDescent="0.2">
      <c r="A55" s="55"/>
      <c r="B55" s="56"/>
      <c r="C55" s="56"/>
      <c r="D55" s="181"/>
      <c r="E55" s="182"/>
      <c r="F55" s="182"/>
      <c r="G55" s="182"/>
      <c r="H55" s="182"/>
      <c r="I55" s="182"/>
      <c r="J55" s="182"/>
      <c r="K55" s="182"/>
      <c r="L55" s="182"/>
      <c r="M55" s="182"/>
      <c r="N55" s="182"/>
      <c r="O55" s="182"/>
      <c r="P55" s="182"/>
      <c r="Q55" s="56"/>
      <c r="R55" s="57"/>
      <c r="X55" s="161"/>
    </row>
    <row r="56" spans="1:37" ht="19" thickBot="1" x14ac:dyDescent="0.25">
      <c r="A56" s="184"/>
      <c r="B56" s="185"/>
      <c r="C56" s="185"/>
      <c r="D56" s="186"/>
      <c r="E56" s="187"/>
      <c r="F56" s="187"/>
      <c r="G56" s="187"/>
      <c r="H56" s="187"/>
      <c r="I56" s="187"/>
      <c r="J56" s="187"/>
      <c r="K56" s="187"/>
      <c r="L56" s="187"/>
      <c r="M56" s="187"/>
      <c r="N56" s="187"/>
      <c r="O56" s="187"/>
      <c r="P56" s="187"/>
      <c r="Q56" s="185"/>
      <c r="R56" s="188"/>
      <c r="X56" s="161"/>
    </row>
    <row r="59" spans="1:37" x14ac:dyDescent="0.2">
      <c r="A59" s="54"/>
      <c r="B59" s="54"/>
      <c r="C59" s="54"/>
      <c r="D59" s="189"/>
      <c r="E59" s="54"/>
      <c r="F59" s="54"/>
      <c r="G59" s="54"/>
      <c r="H59" s="54"/>
      <c r="I59" s="54"/>
      <c r="J59" s="54"/>
      <c r="K59" s="54"/>
      <c r="L59" s="54"/>
      <c r="M59" s="54"/>
      <c r="N59" s="54"/>
      <c r="O59" s="54"/>
      <c r="P59" s="54"/>
      <c r="Q59" s="54"/>
      <c r="R59" s="54"/>
    </row>
    <row r="60" spans="1:37" x14ac:dyDescent="0.2">
      <c r="A60" s="54"/>
      <c r="B60" s="54"/>
      <c r="C60" s="54"/>
      <c r="D60" s="54"/>
      <c r="E60" s="54"/>
      <c r="F60" s="54"/>
      <c r="G60" s="54"/>
      <c r="H60" s="54"/>
      <c r="I60" s="54"/>
      <c r="J60" s="54"/>
      <c r="K60" s="54"/>
      <c r="L60" s="54"/>
      <c r="M60" s="54"/>
      <c r="N60" s="54"/>
      <c r="O60" s="54"/>
      <c r="P60" s="54"/>
      <c r="Q60" s="54"/>
      <c r="R60" s="54"/>
    </row>
    <row r="61" spans="1:37" x14ac:dyDescent="0.2">
      <c r="A61" s="54"/>
      <c r="B61" s="54"/>
      <c r="C61" s="54"/>
      <c r="D61" s="54"/>
      <c r="E61" s="54"/>
      <c r="F61" s="54"/>
      <c r="G61" s="54"/>
      <c r="H61" s="54"/>
      <c r="I61" s="54"/>
      <c r="J61" s="54"/>
      <c r="K61" s="54"/>
      <c r="L61" s="54"/>
      <c r="M61" s="54"/>
      <c r="N61" s="54"/>
      <c r="O61" s="54"/>
      <c r="P61" s="54"/>
      <c r="Q61" s="54"/>
      <c r="R61" s="54"/>
    </row>
    <row r="62" spans="1:37" x14ac:dyDescent="0.2">
      <c r="A62" s="54"/>
      <c r="B62" s="54"/>
      <c r="C62" s="54"/>
      <c r="D62" s="54"/>
      <c r="E62" s="54"/>
      <c r="F62" s="54"/>
      <c r="G62" s="54"/>
      <c r="H62" s="54"/>
      <c r="I62" s="54"/>
      <c r="J62" s="54"/>
      <c r="K62" s="54"/>
      <c r="L62" s="54"/>
      <c r="M62" s="54"/>
      <c r="N62" s="54"/>
      <c r="O62" s="54"/>
      <c r="P62" s="54"/>
      <c r="Q62" s="54"/>
      <c r="R62" s="54"/>
    </row>
    <row r="63" spans="1:37" x14ac:dyDescent="0.2">
      <c r="A63" s="54"/>
      <c r="B63" s="54"/>
      <c r="C63" s="54"/>
      <c r="D63" s="54"/>
      <c r="E63" s="54"/>
      <c r="F63" s="54"/>
      <c r="G63" s="54"/>
      <c r="H63" s="54"/>
      <c r="I63" s="54"/>
      <c r="J63" s="54"/>
      <c r="K63" s="54"/>
      <c r="L63" s="54"/>
      <c r="M63" s="54"/>
      <c r="N63" s="54"/>
      <c r="O63" s="54"/>
      <c r="P63" s="54"/>
      <c r="Q63" s="54"/>
      <c r="R63" s="54"/>
    </row>
    <row r="64" spans="1:37" ht="18.75" customHeight="1" x14ac:dyDescent="0.2">
      <c r="A64" s="54"/>
      <c r="B64" s="54"/>
      <c r="C64" s="54"/>
      <c r="D64" s="54"/>
      <c r="E64" s="54"/>
      <c r="F64" s="54"/>
      <c r="G64" s="54"/>
      <c r="H64" s="54"/>
      <c r="I64" s="54"/>
      <c r="J64" s="54"/>
      <c r="K64" s="54"/>
      <c r="L64" s="54"/>
      <c r="M64" s="54"/>
      <c r="N64" s="54"/>
      <c r="O64" s="54"/>
      <c r="P64" s="54"/>
      <c r="Q64" s="54"/>
      <c r="R64" s="54"/>
    </row>
    <row r="65" spans="1:23" x14ac:dyDescent="0.2">
      <c r="A65" s="54"/>
      <c r="B65" s="54"/>
      <c r="C65" s="54"/>
      <c r="D65" s="54"/>
      <c r="E65" s="54"/>
      <c r="F65" s="54"/>
      <c r="G65" s="54"/>
      <c r="H65" s="54"/>
      <c r="I65" s="54"/>
      <c r="J65" s="54"/>
      <c r="K65" s="54"/>
      <c r="L65" s="54"/>
      <c r="M65" s="54"/>
      <c r="N65" s="54"/>
      <c r="O65" s="54"/>
      <c r="P65" s="54"/>
      <c r="Q65" s="54"/>
      <c r="R65" s="54"/>
    </row>
    <row r="66" spans="1:23" ht="18.75" customHeight="1" x14ac:dyDescent="0.2">
      <c r="A66" s="54"/>
      <c r="B66" s="54"/>
      <c r="C66" s="54"/>
      <c r="D66" s="54"/>
      <c r="E66" s="54"/>
      <c r="F66" s="54"/>
      <c r="G66" s="54"/>
      <c r="H66" s="54"/>
      <c r="I66" s="54"/>
      <c r="J66" s="54"/>
      <c r="K66" s="54"/>
      <c r="L66" s="54"/>
      <c r="M66" s="54"/>
      <c r="N66" s="54"/>
      <c r="O66" s="54"/>
      <c r="P66" s="54"/>
      <c r="Q66" s="54"/>
      <c r="R66" s="54"/>
    </row>
    <row r="67" spans="1:23" x14ac:dyDescent="0.2">
      <c r="A67" s="54"/>
      <c r="B67" s="54"/>
      <c r="C67" s="54"/>
      <c r="D67" s="54"/>
      <c r="E67" s="54"/>
      <c r="F67" s="54"/>
      <c r="G67" s="54"/>
      <c r="H67" s="54"/>
      <c r="I67" s="54"/>
      <c r="J67" s="54"/>
      <c r="K67" s="54"/>
      <c r="L67" s="54"/>
      <c r="M67" s="54"/>
      <c r="N67" s="54"/>
      <c r="O67" s="54"/>
      <c r="P67" s="54"/>
      <c r="Q67" s="54"/>
      <c r="R67" s="54"/>
    </row>
    <row r="68" spans="1:23" x14ac:dyDescent="0.2">
      <c r="A68" s="54"/>
      <c r="B68" s="54"/>
      <c r="C68" s="54"/>
      <c r="D68" s="54"/>
      <c r="E68" s="54"/>
      <c r="F68" s="54"/>
      <c r="G68" s="54"/>
      <c r="H68" s="54"/>
      <c r="I68" s="54"/>
      <c r="J68" s="54"/>
      <c r="K68" s="54"/>
      <c r="L68" s="54"/>
      <c r="M68" s="54"/>
      <c r="N68" s="54"/>
      <c r="O68" s="54"/>
      <c r="P68" s="54"/>
      <c r="Q68" s="54"/>
      <c r="R68" s="54"/>
    </row>
    <row r="69" spans="1:23" x14ac:dyDescent="0.2">
      <c r="A69" s="54"/>
      <c r="B69" s="54"/>
      <c r="C69" s="54"/>
      <c r="D69" s="54"/>
      <c r="E69" s="54"/>
      <c r="F69" s="54"/>
      <c r="G69" s="54"/>
      <c r="H69" s="54"/>
      <c r="I69" s="54"/>
      <c r="J69" s="54"/>
      <c r="K69" s="54"/>
      <c r="L69" s="54"/>
      <c r="M69" s="54"/>
      <c r="N69" s="54"/>
      <c r="O69" s="54"/>
      <c r="P69" s="54"/>
      <c r="Q69" s="54"/>
      <c r="R69" s="54"/>
    </row>
    <row r="70" spans="1:23" x14ac:dyDescent="0.2">
      <c r="A70" s="54"/>
      <c r="B70" s="54"/>
      <c r="C70" s="54"/>
      <c r="D70" s="54"/>
      <c r="E70" s="54"/>
      <c r="F70" s="54"/>
      <c r="G70" s="54"/>
      <c r="H70" s="54"/>
      <c r="I70" s="54"/>
      <c r="J70" s="54"/>
      <c r="K70" s="54"/>
      <c r="L70" s="54"/>
      <c r="M70" s="54"/>
      <c r="N70" s="54"/>
      <c r="O70" s="54"/>
      <c r="P70" s="54"/>
      <c r="Q70" s="54"/>
      <c r="R70" s="54"/>
    </row>
    <row r="71" spans="1:23" x14ac:dyDescent="0.2">
      <c r="A71" s="54"/>
      <c r="B71" s="54"/>
      <c r="C71" s="54"/>
      <c r="D71" s="54"/>
      <c r="E71" s="54"/>
      <c r="F71" s="54"/>
      <c r="G71" s="54"/>
      <c r="H71" s="54"/>
      <c r="I71" s="54"/>
      <c r="J71" s="54"/>
      <c r="K71" s="54"/>
      <c r="L71" s="54"/>
      <c r="M71" s="54"/>
      <c r="N71" s="54"/>
      <c r="O71" s="54"/>
      <c r="P71" s="54"/>
      <c r="Q71" s="54"/>
      <c r="R71" s="54"/>
    </row>
    <row r="72" spans="1:23" x14ac:dyDescent="0.2">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2">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2">
      <c r="S74" s="54"/>
      <c r="T74" s="54"/>
      <c r="U74" s="54"/>
      <c r="V74" s="54"/>
      <c r="W74" s="54"/>
    </row>
    <row r="75" spans="1:23" x14ac:dyDescent="0.2">
      <c r="S75" s="54"/>
      <c r="T75" s="54"/>
      <c r="U75" s="54"/>
      <c r="V75" s="54"/>
      <c r="W75" s="54"/>
    </row>
    <row r="76" spans="1:23" x14ac:dyDescent="0.2">
      <c r="S76" s="54"/>
      <c r="T76" s="54"/>
      <c r="U76" s="54"/>
      <c r="V76" s="54"/>
      <c r="W76" s="54"/>
    </row>
    <row r="77" spans="1:23" x14ac:dyDescent="0.2">
      <c r="S77" s="54"/>
      <c r="T77" s="54"/>
      <c r="U77" s="54"/>
      <c r="V77" s="54"/>
      <c r="W77" s="54"/>
    </row>
    <row r="78" spans="1:23" x14ac:dyDescent="0.2">
      <c r="S78" s="54"/>
      <c r="T78" s="54"/>
      <c r="U78" s="54"/>
      <c r="V78" s="54"/>
      <c r="W78" s="54"/>
    </row>
    <row r="79" spans="1:23" x14ac:dyDescent="0.2">
      <c r="S79" s="54"/>
      <c r="T79" s="54"/>
      <c r="U79" s="54"/>
      <c r="V79" s="54"/>
      <c r="W79" s="54"/>
    </row>
    <row r="80" spans="1:23" x14ac:dyDescent="0.2">
      <c r="S80" s="54"/>
      <c r="T80" s="54"/>
      <c r="U80" s="54"/>
      <c r="V80" s="54"/>
      <c r="W80" s="54"/>
    </row>
    <row r="81" spans="5:23" x14ac:dyDescent="0.2">
      <c r="E81" s="51" t="e">
        <f>IF(#REF!=X15,1,0)</f>
        <v>#REF!</v>
      </c>
      <c r="S81" s="54"/>
      <c r="T81" s="54"/>
      <c r="U81" s="54"/>
      <c r="V81" s="54"/>
      <c r="W81" s="54"/>
    </row>
    <row r="82" spans="5:23" x14ac:dyDescent="0.2">
      <c r="S82" s="54"/>
      <c r="T82" s="54"/>
      <c r="U82" s="54"/>
      <c r="V82" s="54"/>
      <c r="W82" s="54"/>
    </row>
    <row r="83" spans="5:23" x14ac:dyDescent="0.2">
      <c r="S83" s="54"/>
      <c r="T83" s="54"/>
      <c r="U83" s="54"/>
      <c r="V83" s="54"/>
      <c r="W83" s="54"/>
    </row>
    <row r="84" spans="5:23" x14ac:dyDescent="0.2">
      <c r="S84" s="54"/>
      <c r="T84" s="54"/>
      <c r="U84" s="54"/>
      <c r="V84" s="54"/>
      <c r="W84" s="54"/>
    </row>
    <row r="85" spans="5:23" x14ac:dyDescent="0.2">
      <c r="S85" s="54"/>
      <c r="T85" s="54"/>
      <c r="U85" s="54"/>
      <c r="V85" s="54"/>
      <c r="W85" s="54"/>
    </row>
    <row r="86" spans="5:23" x14ac:dyDescent="0.2">
      <c r="S86" s="54"/>
      <c r="T86" s="54"/>
      <c r="U86" s="54"/>
      <c r="V86" s="54"/>
      <c r="W86" s="54"/>
    </row>
    <row r="104" spans="19:19" x14ac:dyDescent="0.2">
      <c r="S104" s="51" t="s">
        <v>41</v>
      </c>
    </row>
  </sheetData>
  <sheetProtection algorithmName="SHA-512" hashValue="tpaJ3na5K/Mg7SsV7ZrKNTMDAf2a3/msPpLDxsltQROHXZtxzfeUDBLNWUxl8KnlGpZnt6r5iBpPFdLJG/pj7Q==" saltValue="9Ic20dK0qbJOIMN0eP7aSg==" spinCount="100000" sheet="1" objects="1" scenarios="1"/>
  <mergeCells count="8">
    <mergeCell ref="P24:Q24"/>
    <mergeCell ref="AD4:AD5"/>
    <mergeCell ref="X3:X5"/>
    <mergeCell ref="Y3:Y5"/>
    <mergeCell ref="Z3:Z5"/>
    <mergeCell ref="AA4:AA5"/>
    <mergeCell ref="AB4:AB5"/>
    <mergeCell ref="AC4:AC5"/>
  </mergeCells>
  <phoneticPr fontId="7" type="noConversion"/>
  <dataValidations count="9">
    <dataValidation type="whole" operator="greaterThanOrEqual" allowBlank="1" showInputMessage="1" showErrorMessage="1" sqref="D14 D20 I43 J18 M18" xr:uid="{00000000-0002-0000-0600-000000000000}">
      <formula1>0</formula1>
    </dataValidation>
    <dataValidation type="whole" operator="greaterThanOrEqual" allowBlank="1" showInputMessage="1" showErrorMessage="1" error="Let op, je lijfrentestorting moet een positief bedrag zijn en mag niet hoger zijn dan het bedrag in cel D22, &quot;de maximaal toegelaten lijfrentestorting&quot;. " sqref="J38:K38" xr:uid="{E9478304-F06D-4FCC-BAAC-BBA88EB1FFEB}">
      <formula1>0</formula1>
    </dataValidation>
    <dataValidation type="whole" operator="lessThanOrEqual" allowBlank="1" showInputMessage="1" showErrorMessage="1" sqref="I46" xr:uid="{6B28521C-97C8-4348-A4A4-D8D710E99ECC}">
      <formula1>I43</formula1>
    </dataValidation>
    <dataValidation type="whole" allowBlank="1" showInputMessage="1" showErrorMessage="1" error="Let op, de afname in je FOR moet een positief bedrag zijn en mag niet hoger zijn dan het bedrag in cel G37, namelijk de waarde van je FOR aan het begin van het jaar. " prompt="voer in als een positief getal" sqref="D15" xr:uid="{DD3D0070-461C-42B2-85EA-15381B80A243}">
      <formula1>0</formula1>
      <formula2>#REF!</formula2>
    </dataValidation>
    <dataValidation type="whole" allowBlank="1" showInputMessage="1" showErrorMessage="1" error="Let op, de afname in je FOR moet een positief bedrag zijn en mag niet hoger zijn dan het bedrag in cel H19, namelijk de waarde van je FOR aan het begin van het jaar. " prompt="voer in als een positief getal" sqref="D16" xr:uid="{1EFA2DFA-8EF0-417E-8879-4BD44FCE5F27}">
      <formula1>0</formula1>
      <formula2>#REF!</formula2>
    </dataValidation>
    <dataValidation type="list" allowBlank="1" showInputMessage="1" showErrorMessage="1" sqref="M16" xr:uid="{E320E00E-0F7E-4900-9F81-D541999692AF}">
      <formula1>$Y$13:$Y$14</formula1>
    </dataValidation>
    <dataValidation type="whole" allowBlank="1" showInputMessage="1" showErrorMessage="1" error="Let op, de afname in je FOR moet een positief bedrag zijn en mag niet hoger zijn dan het bedrag in cel I47, namelijk de waarde van je FOR aan het begin van het jaar. " prompt="voer in als een positief getal" sqref="M20" xr:uid="{C85B02E7-49FD-4045-A8B3-4A7CF3AB41AF}">
      <formula1>0</formula1>
      <formula2>O20</formula2>
    </dataValidation>
    <dataValidation type="whole" allowBlank="1" showInputMessage="1" showErrorMessage="1" error="Let op, de afname in je FOR moet een positief bedrag zijn en mag niet hoger zijn dan het bedrag in cel I43, namelijk de waarde van je FOR aan het begin van het jaar. " prompt="voer in als een positief getal" sqref="M19" xr:uid="{6D0032A2-A764-4EC8-9E5D-F3F161A9DFC4}">
      <formula1>0</formula1>
      <formula2>I43</formula2>
    </dataValidation>
    <dataValidation type="whole" allowBlank="1" showInputMessage="1" showErrorMessage="1" error="Let op, je lijfrentestorting moet een positief bedrag zijn en mag niet hoger zijn dan het bedrag in cel M28, &quot;de maximaal toegelaten lijfrentestorting&quot;. " prompt="voer in als een positief getal" sqref="M30" xr:uid="{1887FF1C-8D9B-45D6-BAD6-4EBC01D08309}">
      <formula1>0</formula1>
      <formula2>M28</formula2>
    </dataValidation>
  </dataValidations>
  <hyperlinks>
    <hyperlink ref="E50" r:id="rId1" xr:uid="{66BBE399-AE05-47AA-8B3D-36A175CCEE96}"/>
  </hyperlinks>
  <pageMargins left="0.79000000000000015" right="0.79000000000000015" top="0.98" bottom="0.98" header="0.59" footer="0.59"/>
  <pageSetup paperSize="9" scale="55" orientation="landscape" horizontalDpi="4294967292" verticalDpi="4294967292" r:id="rId2"/>
  <headerFooter>
    <oddHeader>&amp;L&amp;"Calibri,Regular"&amp;K000000&amp;G&amp;C&amp;"Calibri,Regular"&amp;K000000Berekening Jaar- en Reserveringsuimte &amp;A</oddHeader>
    <oddFooter>&amp;L&amp;"Calibri,Bold"&amp;K000000 Persoonlijk en vertrouwelijk&amp;C&amp;"Calibri,Regular"&amp;K000000Ingevuld op: &amp;D&amp;R&amp;"Calibri,Regular"&amp;K000000Page &amp;P</oddFooter>
  </headerFooter>
  <drawing r:id="rId3"/>
  <legacyDrawing r:id="rId4"/>
  <legacyDrawingHF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AT86"/>
  <sheetViews>
    <sheetView zoomScale="80" zoomScaleNormal="80" zoomScalePageLayoutView="70" workbookViewId="0">
      <selection activeCell="J9" sqref="J9"/>
    </sheetView>
  </sheetViews>
  <sheetFormatPr baseColWidth="10" defaultColWidth="10.6640625" defaultRowHeight="18" x14ac:dyDescent="0.2"/>
  <cols>
    <col min="1" max="2" width="2.6640625" style="51" customWidth="1"/>
    <col min="3" max="8" width="12.6640625" style="51" customWidth="1"/>
    <col min="9" max="18" width="15.83203125" style="51" customWidth="1"/>
    <col min="19" max="23" width="10.6640625" style="51" customWidth="1"/>
    <col min="24" max="30" width="13.6640625" style="86" hidden="1" customWidth="1"/>
    <col min="31" max="31" width="10.6640625" style="51" hidden="1" customWidth="1"/>
    <col min="32" max="32" width="12.5" style="51" hidden="1" customWidth="1"/>
    <col min="33" max="34" width="14.1640625" style="51" hidden="1" customWidth="1"/>
    <col min="35" max="45" width="7.6640625" style="51" hidden="1" customWidth="1"/>
    <col min="46" max="46" width="10.6640625" style="51" hidden="1" customWidth="1"/>
    <col min="47" max="50" width="10.6640625" style="51" customWidth="1"/>
    <col min="51" max="16384" width="10.6640625" style="51"/>
  </cols>
  <sheetData>
    <row r="1" spans="1:45" x14ac:dyDescent="0.2">
      <c r="A1" s="48"/>
      <c r="B1" s="49"/>
      <c r="C1" s="49"/>
      <c r="D1" s="49"/>
      <c r="E1" s="49"/>
      <c r="F1" s="49"/>
      <c r="G1" s="49"/>
      <c r="H1" s="49"/>
      <c r="I1" s="49"/>
      <c r="J1" s="49"/>
      <c r="K1" s="49"/>
      <c r="L1" s="49"/>
      <c r="M1" s="49"/>
      <c r="N1" s="49"/>
      <c r="O1" s="49"/>
      <c r="P1" s="49"/>
      <c r="Q1" s="49"/>
      <c r="R1" s="50"/>
      <c r="X1" s="52" t="s">
        <v>14</v>
      </c>
      <c r="Y1" s="53"/>
      <c r="Z1" s="53"/>
      <c r="AA1" s="53"/>
      <c r="AB1" s="53"/>
      <c r="AC1" s="53"/>
      <c r="AD1" s="53"/>
      <c r="AE1" s="54"/>
      <c r="AF1" s="54"/>
      <c r="AG1" s="54"/>
      <c r="AH1" s="54"/>
      <c r="AI1" s="54"/>
      <c r="AJ1" s="54"/>
      <c r="AK1" s="54"/>
    </row>
    <row r="2" spans="1:45" x14ac:dyDescent="0.2">
      <c r="A2" s="55"/>
      <c r="B2" s="56"/>
      <c r="C2" s="56"/>
      <c r="D2" s="56"/>
      <c r="E2" s="56"/>
      <c r="F2" s="56"/>
      <c r="G2" s="56"/>
      <c r="H2" s="56"/>
      <c r="I2" s="56"/>
      <c r="J2" s="56"/>
      <c r="K2" s="56"/>
      <c r="L2" s="56"/>
      <c r="M2" s="56"/>
      <c r="N2" s="56"/>
      <c r="O2" s="56"/>
      <c r="P2" s="56"/>
      <c r="Q2" s="56"/>
      <c r="R2" s="57"/>
      <c r="X2" s="53"/>
      <c r="Y2" s="53"/>
      <c r="Z2" s="53"/>
      <c r="AA2" s="53"/>
      <c r="AB2" s="53"/>
      <c r="AC2" s="53"/>
      <c r="AD2" s="53"/>
      <c r="AE2" s="58" t="s">
        <v>25</v>
      </c>
      <c r="AF2" s="58"/>
      <c r="AG2" s="54" t="s">
        <v>35</v>
      </c>
      <c r="AH2" s="54"/>
      <c r="AI2" s="54"/>
      <c r="AJ2" s="54"/>
      <c r="AK2" s="54"/>
    </row>
    <row r="3" spans="1:45" x14ac:dyDescent="0.2">
      <c r="A3" s="55"/>
      <c r="B3" s="56"/>
      <c r="C3" s="56"/>
      <c r="D3" s="56"/>
      <c r="E3" s="56"/>
      <c r="F3" s="56"/>
      <c r="G3" s="56"/>
      <c r="H3" s="56"/>
      <c r="I3" s="56"/>
      <c r="J3" s="56"/>
      <c r="K3" s="56"/>
      <c r="L3" s="56"/>
      <c r="M3" s="56"/>
      <c r="N3" s="56"/>
      <c r="O3" s="56"/>
      <c r="P3" s="56"/>
      <c r="Q3" s="56"/>
      <c r="R3" s="57"/>
      <c r="X3" s="215" t="s">
        <v>9</v>
      </c>
      <c r="Y3" s="215" t="s">
        <v>13</v>
      </c>
      <c r="Z3" s="215" t="s">
        <v>10</v>
      </c>
      <c r="AA3" s="59" t="s">
        <v>12</v>
      </c>
      <c r="AB3" s="59"/>
      <c r="AC3" s="60" t="s">
        <v>11</v>
      </c>
      <c r="AD3" s="59"/>
      <c r="AE3" s="61" t="s">
        <v>21</v>
      </c>
      <c r="AF3" s="61" t="s">
        <v>22</v>
      </c>
      <c r="AG3" s="54" t="s">
        <v>36</v>
      </c>
      <c r="AH3" s="54"/>
      <c r="AI3" s="54"/>
      <c r="AJ3" s="54"/>
      <c r="AK3" s="54"/>
    </row>
    <row r="4" spans="1:45" x14ac:dyDescent="0.2">
      <c r="A4" s="55"/>
      <c r="B4" s="56"/>
      <c r="C4" s="56"/>
      <c r="D4" s="56"/>
      <c r="E4" s="56"/>
      <c r="F4" s="56"/>
      <c r="G4" s="56"/>
      <c r="H4" s="56"/>
      <c r="I4" s="56"/>
      <c r="J4" s="56"/>
      <c r="K4" s="56"/>
      <c r="L4" s="56"/>
      <c r="M4" s="56"/>
      <c r="N4" s="56"/>
      <c r="O4" s="56"/>
      <c r="P4" s="56"/>
      <c r="Q4" s="56"/>
      <c r="R4" s="57"/>
      <c r="X4" s="215"/>
      <c r="Y4" s="215"/>
      <c r="Z4" s="215"/>
      <c r="AA4" s="215" t="s">
        <v>8</v>
      </c>
      <c r="AB4" s="215" t="s">
        <v>2</v>
      </c>
      <c r="AC4" s="215">
        <f>VLOOKUP($J$7,gegevens!$B$6:$K$35,9)</f>
        <v>56</v>
      </c>
      <c r="AD4" s="215">
        <f>VLOOKUP($J$7,gegevens!$B$6:$K$35,10)</f>
        <v>10</v>
      </c>
      <c r="AE4" s="61"/>
      <c r="AF4" s="61" t="s">
        <v>23</v>
      </c>
      <c r="AG4" s="54"/>
      <c r="AH4" s="54" t="s">
        <v>38</v>
      </c>
      <c r="AI4" s="54"/>
      <c r="AJ4" s="54"/>
      <c r="AK4" s="54"/>
    </row>
    <row r="5" spans="1:45" x14ac:dyDescent="0.2">
      <c r="A5" s="62"/>
      <c r="B5" s="63"/>
      <c r="C5" s="63"/>
      <c r="D5" s="63"/>
      <c r="E5" s="63"/>
      <c r="F5" s="63"/>
      <c r="G5" s="63"/>
      <c r="H5" s="63"/>
      <c r="I5" s="63"/>
      <c r="J5" s="63"/>
      <c r="K5" s="63"/>
      <c r="L5" s="63"/>
      <c r="M5" s="63"/>
      <c r="N5" s="63"/>
      <c r="O5" s="63"/>
      <c r="P5" s="63"/>
      <c r="Q5" s="63"/>
      <c r="R5" s="64"/>
      <c r="X5" s="216"/>
      <c r="Y5" s="216"/>
      <c r="Z5" s="216"/>
      <c r="AA5" s="216"/>
      <c r="AB5" s="216"/>
      <c r="AC5" s="216"/>
      <c r="AD5" s="216"/>
      <c r="AE5" s="58"/>
      <c r="AF5" s="58"/>
      <c r="AG5" s="54"/>
      <c r="AH5" s="54"/>
      <c r="AI5" s="54">
        <v>20</v>
      </c>
      <c r="AJ5" s="54">
        <f>AI5+5</f>
        <v>25</v>
      </c>
      <c r="AK5" s="54">
        <f t="shared" ref="AK5:AS5" si="0">AJ5+5</f>
        <v>30</v>
      </c>
      <c r="AL5" s="54">
        <f t="shared" si="0"/>
        <v>35</v>
      </c>
      <c r="AM5" s="54">
        <f t="shared" si="0"/>
        <v>40</v>
      </c>
      <c r="AN5" s="54">
        <f t="shared" si="0"/>
        <v>45</v>
      </c>
      <c r="AO5" s="54">
        <f t="shared" si="0"/>
        <v>50</v>
      </c>
      <c r="AP5" s="54">
        <f t="shared" si="0"/>
        <v>55</v>
      </c>
      <c r="AQ5" s="54">
        <f t="shared" si="0"/>
        <v>60</v>
      </c>
      <c r="AR5" s="54">
        <f t="shared" si="0"/>
        <v>65</v>
      </c>
      <c r="AS5" s="54">
        <f t="shared" si="0"/>
        <v>70</v>
      </c>
    </row>
    <row r="6" spans="1:45" x14ac:dyDescent="0.2">
      <c r="A6" s="65"/>
      <c r="B6" s="66"/>
      <c r="C6" s="66"/>
      <c r="D6" s="66"/>
      <c r="E6" s="66"/>
      <c r="F6" s="66"/>
      <c r="G6" s="66"/>
      <c r="H6" s="66"/>
      <c r="I6" s="66"/>
      <c r="J6" s="66"/>
      <c r="K6" s="66"/>
      <c r="L6" s="66"/>
      <c r="M6" s="66"/>
      <c r="N6" s="66"/>
      <c r="O6" s="66"/>
      <c r="P6" s="66"/>
      <c r="Q6" s="66"/>
      <c r="R6" s="67"/>
      <c r="X6" s="68">
        <v>2</v>
      </c>
      <c r="Y6" s="68">
        <v>3</v>
      </c>
      <c r="Z6" s="68">
        <v>4</v>
      </c>
      <c r="AA6" s="68">
        <v>5</v>
      </c>
      <c r="AB6" s="68">
        <v>6</v>
      </c>
      <c r="AC6" s="68">
        <v>7</v>
      </c>
      <c r="AD6" s="68">
        <v>8</v>
      </c>
      <c r="AE6" s="69">
        <v>11</v>
      </c>
      <c r="AF6" s="69">
        <v>12</v>
      </c>
      <c r="AG6" s="69">
        <v>14</v>
      </c>
      <c r="AH6" s="69">
        <v>15</v>
      </c>
      <c r="AI6" s="69">
        <v>17</v>
      </c>
      <c r="AJ6" s="69">
        <f>AI6+1</f>
        <v>18</v>
      </c>
      <c r="AK6" s="69">
        <f t="shared" ref="AK6:AS6" si="1">AJ6+1</f>
        <v>19</v>
      </c>
      <c r="AL6" s="69">
        <f t="shared" si="1"/>
        <v>20</v>
      </c>
      <c r="AM6" s="69">
        <f t="shared" si="1"/>
        <v>21</v>
      </c>
      <c r="AN6" s="69">
        <f t="shared" si="1"/>
        <v>22</v>
      </c>
      <c r="AO6" s="69">
        <f t="shared" si="1"/>
        <v>23</v>
      </c>
      <c r="AP6" s="69">
        <f t="shared" si="1"/>
        <v>24</v>
      </c>
      <c r="AQ6" s="69">
        <f t="shared" si="1"/>
        <v>25</v>
      </c>
      <c r="AR6" s="69">
        <f t="shared" si="1"/>
        <v>26</v>
      </c>
      <c r="AS6" s="69">
        <f t="shared" si="1"/>
        <v>27</v>
      </c>
    </row>
    <row r="7" spans="1:45" ht="23" x14ac:dyDescent="0.25">
      <c r="A7" s="65"/>
      <c r="B7" s="70"/>
      <c r="C7" s="66"/>
      <c r="D7" s="66"/>
      <c r="E7" s="66"/>
      <c r="F7" s="66"/>
      <c r="G7" s="66"/>
      <c r="H7" s="66"/>
      <c r="I7" s="204" t="s">
        <v>57</v>
      </c>
      <c r="J7" s="190">
        <f>'2023'!J7</f>
        <v>2023</v>
      </c>
      <c r="K7" s="66"/>
      <c r="L7" s="73"/>
      <c r="M7" s="66"/>
      <c r="N7" s="66"/>
      <c r="O7" s="74">
        <f>X7</f>
        <v>13646</v>
      </c>
      <c r="P7" s="75" t="s">
        <v>9</v>
      </c>
      <c r="Q7" s="66"/>
      <c r="R7" s="67"/>
      <c r="X7" s="76">
        <f>VLOOKUP($J$7,gegevens!$B$6:$I$35,X6)</f>
        <v>13646</v>
      </c>
      <c r="Y7" s="77">
        <f>VLOOKUP($J$7,gegevens!$B$6:$I$35,Y6)</f>
        <v>0.13300000000000001</v>
      </c>
      <c r="Z7" s="78">
        <f>VLOOKUP($J$7,gegevens!$B$6:$I$35,Z6)</f>
        <v>6.27</v>
      </c>
      <c r="AA7" s="76">
        <f>VLOOKUP($J$7,gegevens!$B$6:$I$35,AA6)</f>
        <v>115164</v>
      </c>
      <c r="AB7" s="76">
        <f>VLOOKUP($J$7,gegevens!$B$6:$I$35,AB6)</f>
        <v>15317</v>
      </c>
      <c r="AC7" s="76">
        <f>VLOOKUP($J$7,gegevens!$B$6:$I$35,AC6)</f>
        <v>8065</v>
      </c>
      <c r="AD7" s="76">
        <f>VLOOKUP($J$7,gegevens!$B$6:$N$35,AD6)</f>
        <v>15922</v>
      </c>
      <c r="AE7" s="79">
        <f>VLOOKUP($J$7-1,gegevens!$B$6:$N$35,AE6)</f>
        <v>9.4399999999999998E-2</v>
      </c>
      <c r="AF7" s="80">
        <f>VLOOKUP($J$7-1,gegevens!$B$6:$N$35,AF6)</f>
        <v>9632</v>
      </c>
      <c r="AG7" s="80">
        <f>VLOOKUP($J$7,gegevens!$B$6:$AB$35,AG6)</f>
        <v>128810</v>
      </c>
      <c r="AH7" s="79">
        <f>VLOOKUP($J$7,gegevens!$B$6:$AB$35,AH6)</f>
        <v>0.17</v>
      </c>
      <c r="AI7" s="79">
        <f>VLOOKUP($J$7,gegevens!$B$6:$AB$35,AI6)</f>
        <v>2.3E-2</v>
      </c>
      <c r="AJ7" s="79">
        <f>VLOOKUP($J$7,gegevens!$B$6:$AB$35,AJ6)</f>
        <v>2.7E-2</v>
      </c>
      <c r="AK7" s="79">
        <f>VLOOKUP($J$7,gegevens!$B$6:$AB$35,AK6)</f>
        <v>3.3000000000000002E-2</v>
      </c>
      <c r="AL7" s="79">
        <f>VLOOKUP($J$7,gegevens!$B$6:$AB$35,AL6)</f>
        <v>3.9E-2</v>
      </c>
      <c r="AM7" s="79">
        <f>VLOOKUP($J$7,gegevens!$B$6:$AB$35,AM6)</f>
        <v>4.7E-2</v>
      </c>
      <c r="AN7" s="79">
        <f>VLOOKUP($J$7,gegevens!$B$6:$AB$35,AN6)</f>
        <v>5.7000000000000002E-2</v>
      </c>
      <c r="AO7" s="79">
        <f>VLOOKUP($J$7,gegevens!$B$6:$AB$35,AO6)</f>
        <v>6.8000000000000005E-2</v>
      </c>
      <c r="AP7" s="79">
        <f>VLOOKUP($J$7,gegevens!$B$6:$AB$35,AP6)</f>
        <v>8.3000000000000004E-2</v>
      </c>
      <c r="AQ7" s="79">
        <f>VLOOKUP($J$7,gegevens!$B$6:$AB$35,AQ6)</f>
        <v>9.9000000000000005E-2</v>
      </c>
      <c r="AR7" s="79">
        <f>VLOOKUP($J$7,gegevens!$B$6:$AB$35,AR6)</f>
        <v>0.11899999999999999</v>
      </c>
      <c r="AS7" s="79">
        <f>VLOOKUP($J$7,gegevens!$B$6:$AB$35,AS6)</f>
        <v>0.13500000000000001</v>
      </c>
    </row>
    <row r="8" spans="1:45" x14ac:dyDescent="0.2">
      <c r="A8" s="65"/>
      <c r="B8" s="66"/>
      <c r="C8" s="66"/>
      <c r="D8" s="66"/>
      <c r="E8" s="66"/>
      <c r="F8" s="66"/>
      <c r="G8" s="66"/>
      <c r="H8" s="66"/>
      <c r="I8" s="81"/>
      <c r="J8" s="66"/>
      <c r="K8" s="66"/>
      <c r="L8" s="66"/>
      <c r="M8" s="66"/>
      <c r="N8" s="66"/>
      <c r="O8" s="74">
        <f>MAX(0,ROUNDUP(MIN(J12+M12+P12-O7,AA7),0))</f>
        <v>0</v>
      </c>
      <c r="P8" s="75" t="s">
        <v>70</v>
      </c>
      <c r="Q8" s="66"/>
      <c r="R8" s="67"/>
      <c r="X8" s="53"/>
      <c r="Y8" s="53"/>
      <c r="Z8" s="53"/>
      <c r="AA8" s="53"/>
      <c r="AB8" s="53"/>
      <c r="AC8" s="82">
        <f>ROUNDUP(AH7*O8,0)</f>
        <v>0</v>
      </c>
      <c r="AD8" s="53"/>
      <c r="AE8" s="61"/>
      <c r="AF8" s="61"/>
      <c r="AG8" s="54"/>
      <c r="AH8" s="54"/>
      <c r="AI8" s="54"/>
      <c r="AJ8" s="54"/>
      <c r="AK8" s="54"/>
    </row>
    <row r="9" spans="1:45" x14ac:dyDescent="0.2">
      <c r="A9" s="65"/>
      <c r="B9" s="66"/>
      <c r="C9" s="66"/>
      <c r="D9" s="66"/>
      <c r="E9" s="66"/>
      <c r="F9" s="66"/>
      <c r="G9" s="66"/>
      <c r="H9" s="66"/>
      <c r="I9" s="83" t="s">
        <v>37</v>
      </c>
      <c r="J9" s="205">
        <v>29221</v>
      </c>
      <c r="K9" s="66"/>
      <c r="L9" s="66"/>
      <c r="M9" s="66"/>
      <c r="N9" s="66"/>
      <c r="O9" s="85">
        <f>Y7</f>
        <v>0.13300000000000001</v>
      </c>
      <c r="P9" s="75" t="s">
        <v>61</v>
      </c>
      <c r="Q9" s="66"/>
      <c r="R9" s="67"/>
      <c r="Y9" s="86" t="s">
        <v>19</v>
      </c>
      <c r="Z9" s="86" t="s">
        <v>18</v>
      </c>
      <c r="AE9" s="54"/>
      <c r="AF9" s="54"/>
      <c r="AG9" s="54"/>
      <c r="AH9" s="54"/>
      <c r="AI9" s="54"/>
      <c r="AJ9" s="54"/>
      <c r="AK9" s="54"/>
    </row>
    <row r="10" spans="1:45" x14ac:dyDescent="0.2">
      <c r="A10" s="65"/>
      <c r="B10" s="66"/>
      <c r="C10" s="66"/>
      <c r="D10" s="66"/>
      <c r="E10" s="66"/>
      <c r="F10" s="66"/>
      <c r="G10" s="66"/>
      <c r="H10" s="66"/>
      <c r="I10" s="87"/>
      <c r="J10" s="87"/>
      <c r="K10" s="87"/>
      <c r="L10" s="87"/>
      <c r="M10" s="66"/>
      <c r="N10" s="88"/>
      <c r="O10" s="89"/>
      <c r="P10" s="66"/>
      <c r="Q10" s="66"/>
      <c r="R10" s="67"/>
      <c r="X10" s="86" t="s">
        <v>27</v>
      </c>
      <c r="Y10" s="90">
        <f>J7-YEAR(GeboortedatumSV)-1</f>
        <v>42</v>
      </c>
      <c r="Z10" s="86">
        <f>12-MONTH(GeboortedatumSV)</f>
        <v>11</v>
      </c>
      <c r="AC10" s="86" t="s">
        <v>20</v>
      </c>
      <c r="AD10" s="86">
        <f>IF(Y10&lt;AC4,1,IF(Y10&gt;AC4,2,IF(Z10&lt;AD4,1,2)))</f>
        <v>1</v>
      </c>
      <c r="AE10" s="54"/>
      <c r="AF10" s="54"/>
      <c r="AG10" s="54"/>
      <c r="AH10" s="54"/>
      <c r="AI10" s="54">
        <f>IF($Y$10&lt;AI5,1-SUM($AG10:AG10),0)</f>
        <v>0</v>
      </c>
      <c r="AJ10" s="54">
        <f>IF($Y$10&lt;AJ5,1-SUM($AG10:AI10),0)</f>
        <v>0</v>
      </c>
      <c r="AK10" s="54">
        <f>IF($Y$10&lt;AK5,1-SUM($AG10:AJ10),0)</f>
        <v>0</v>
      </c>
      <c r="AL10" s="54">
        <f>IF($Y$10&lt;AL5,1-SUM($AG10:AK10),0)</f>
        <v>0</v>
      </c>
      <c r="AM10" s="54">
        <f>IF($Y$10&lt;AM5,1-SUM($AG10:AL10),0)</f>
        <v>0</v>
      </c>
      <c r="AN10" s="54">
        <f>IF($Y$10&lt;AN5,1-SUM($AG10:AM10),0)</f>
        <v>1</v>
      </c>
      <c r="AO10" s="54">
        <f>IF($Y$10&lt;AO5,1-SUM($AG10:AN10),0)</f>
        <v>0</v>
      </c>
      <c r="AP10" s="54">
        <f>IF($Y$10&lt;AP5,1-SUM($AG10:AO10),0)</f>
        <v>0</v>
      </c>
      <c r="AQ10" s="54">
        <f>IF($Y$10&lt;AQ5,1-SUM($AG10:AP10),0)</f>
        <v>0</v>
      </c>
      <c r="AR10" s="54">
        <f>IF($Y$10&lt;AR5,1-SUM($AG10:AQ10),0)</f>
        <v>0</v>
      </c>
      <c r="AS10" s="54">
        <f>IF($Y$10&lt;AS5,1-SUM($AG10:AR10),0)</f>
        <v>0</v>
      </c>
    </row>
    <row r="11" spans="1:45" x14ac:dyDescent="0.2">
      <c r="A11" s="65"/>
      <c r="B11" s="66"/>
      <c r="C11" s="66"/>
      <c r="D11" s="66"/>
      <c r="E11" s="66"/>
      <c r="F11" s="66"/>
      <c r="G11" s="66"/>
      <c r="H11" s="66"/>
      <c r="I11" s="91" t="s">
        <v>56</v>
      </c>
      <c r="J11" s="91"/>
      <c r="K11" s="87"/>
      <c r="L11" s="91" t="s">
        <v>58</v>
      </c>
      <c r="M11" s="91"/>
      <c r="N11" s="88"/>
      <c r="O11" s="91" t="s">
        <v>52</v>
      </c>
      <c r="P11" s="91"/>
      <c r="Q11" s="66"/>
      <c r="R11" s="67"/>
      <c r="X11" s="86" t="s">
        <v>28</v>
      </c>
      <c r="Y11" s="90">
        <f>AC4+10</f>
        <v>66</v>
      </c>
      <c r="Z11" s="86">
        <f>AD4</f>
        <v>10</v>
      </c>
      <c r="AC11" s="86" t="s">
        <v>29</v>
      </c>
      <c r="AD11" s="86">
        <f>IF(AD12&lt;0,1,0)</f>
        <v>1</v>
      </c>
      <c r="AE11" s="54"/>
      <c r="AF11" s="54"/>
      <c r="AG11" s="54"/>
      <c r="AH11" s="54"/>
      <c r="AI11" s="54"/>
      <c r="AJ11" s="54"/>
      <c r="AK11" s="54"/>
    </row>
    <row r="12" spans="1:45" x14ac:dyDescent="0.2">
      <c r="A12" s="65"/>
      <c r="B12" s="66"/>
      <c r="C12" s="66"/>
      <c r="D12" s="66"/>
      <c r="E12" s="66"/>
      <c r="F12" s="66"/>
      <c r="G12" s="66"/>
      <c r="H12" s="66"/>
      <c r="I12" s="92" t="str">
        <f>"Inkomen "&amp;(J7-1)</f>
        <v>Inkomen 2022</v>
      </c>
      <c r="J12" s="93">
        <v>0</v>
      </c>
      <c r="K12" s="94"/>
      <c r="L12" s="95" t="str">
        <f>"Winst/(Verlies) "&amp;($J$7-1)</f>
        <v>Winst/(Verlies) 2022</v>
      </c>
      <c r="M12" s="96">
        <v>0</v>
      </c>
      <c r="N12" s="89"/>
      <c r="O12" s="95" t="str">
        <f>"Overig inkomen "&amp;($J$7-1)</f>
        <v>Overig inkomen 2022</v>
      </c>
      <c r="P12" s="96">
        <v>0</v>
      </c>
      <c r="Q12" s="66"/>
      <c r="R12" s="67"/>
      <c r="AD12" s="97">
        <f>Y10-Y11+(Z10-Z11)/12</f>
        <v>-23.916666666666668</v>
      </c>
      <c r="AE12" s="98"/>
      <c r="AF12" s="54"/>
      <c r="AG12" s="54"/>
      <c r="AH12" s="54"/>
      <c r="AI12" s="99"/>
      <c r="AJ12" s="54"/>
      <c r="AK12" s="54"/>
    </row>
    <row r="13" spans="1:45" x14ac:dyDescent="0.2">
      <c r="A13" s="65"/>
      <c r="B13" s="66"/>
      <c r="C13" s="66"/>
      <c r="D13" s="66"/>
      <c r="E13" s="66"/>
      <c r="F13" s="66"/>
      <c r="G13" s="66"/>
      <c r="H13" s="66"/>
      <c r="I13" s="116"/>
      <c r="J13" s="66"/>
      <c r="K13" s="66"/>
      <c r="L13" s="100"/>
      <c r="M13" s="66"/>
      <c r="N13" s="89"/>
      <c r="O13" s="89"/>
      <c r="P13" s="66"/>
      <c r="Q13" s="66"/>
      <c r="R13" s="67"/>
      <c r="Y13" s="101">
        <v>0</v>
      </c>
      <c r="AE13" s="54"/>
      <c r="AF13" s="54"/>
      <c r="AG13" s="54"/>
      <c r="AH13" s="54"/>
      <c r="AI13" s="54"/>
      <c r="AJ13" s="54"/>
      <c r="AK13" s="54"/>
    </row>
    <row r="14" spans="1:45" x14ac:dyDescent="0.2">
      <c r="A14" s="65"/>
      <c r="B14" s="66"/>
      <c r="C14" s="66"/>
      <c r="D14" s="66"/>
      <c r="E14" s="66"/>
      <c r="F14" s="66"/>
      <c r="G14" s="66"/>
      <c r="H14" s="66"/>
      <c r="I14" s="191" t="s">
        <v>54</v>
      </c>
      <c r="J14" s="103"/>
      <c r="K14" s="66"/>
      <c r="L14" s="104" t="s">
        <v>59</v>
      </c>
      <c r="M14" s="103"/>
      <c r="N14" s="66"/>
      <c r="O14" s="66"/>
      <c r="P14" s="66"/>
      <c r="Q14" s="66"/>
      <c r="R14" s="67"/>
      <c r="Y14" s="101">
        <v>1</v>
      </c>
      <c r="AE14" s="54"/>
      <c r="AF14" s="54"/>
      <c r="AG14" s="54"/>
      <c r="AH14" s="54"/>
      <c r="AI14" s="54"/>
      <c r="AJ14" s="54"/>
      <c r="AK14" s="54"/>
    </row>
    <row r="15" spans="1:45" x14ac:dyDescent="0.2">
      <c r="A15" s="65"/>
      <c r="B15" s="66"/>
      <c r="C15" s="66"/>
      <c r="D15" s="66"/>
      <c r="E15" s="66"/>
      <c r="F15" s="66"/>
      <c r="G15" s="66"/>
      <c r="H15" s="66"/>
      <c r="I15" s="192" t="s">
        <v>55</v>
      </c>
      <c r="J15" s="106"/>
      <c r="K15" s="66"/>
      <c r="L15" s="107" t="s">
        <v>60</v>
      </c>
      <c r="M15" s="106"/>
      <c r="N15" s="66"/>
      <c r="O15" s="66"/>
      <c r="P15" s="66"/>
      <c r="Q15" s="66"/>
      <c r="R15" s="67"/>
      <c r="AE15" s="54"/>
      <c r="AF15" s="54"/>
      <c r="AG15" s="54"/>
      <c r="AH15" s="54"/>
      <c r="AI15" s="54"/>
      <c r="AJ15" s="54"/>
      <c r="AK15" s="54"/>
    </row>
    <row r="16" spans="1:45" x14ac:dyDescent="0.2">
      <c r="A16" s="65"/>
      <c r="B16" s="66"/>
      <c r="C16" s="66"/>
      <c r="D16" s="66"/>
      <c r="E16" s="66"/>
      <c r="F16" s="66"/>
      <c r="G16" s="66"/>
      <c r="H16" s="66"/>
      <c r="I16" s="193"/>
      <c r="J16" s="109"/>
      <c r="K16" s="66"/>
      <c r="L16" s="110" t="str">
        <f>"in "&amp;($J$7-1)&amp;"?"</f>
        <v>in 2022?</v>
      </c>
      <c r="M16" s="111">
        <v>0</v>
      </c>
      <c r="N16" s="66"/>
      <c r="O16" s="66"/>
      <c r="P16" s="66"/>
      <c r="Q16" s="66"/>
      <c r="R16" s="67"/>
      <c r="AE16" s="54"/>
      <c r="AF16" s="54"/>
      <c r="AG16" s="54"/>
      <c r="AH16" s="54"/>
      <c r="AI16" s="54"/>
      <c r="AJ16" s="54"/>
      <c r="AK16" s="54"/>
    </row>
    <row r="17" spans="1:37" x14ac:dyDescent="0.2">
      <c r="A17" s="65"/>
      <c r="B17" s="66"/>
      <c r="C17" s="66"/>
      <c r="D17" s="66"/>
      <c r="E17" s="66"/>
      <c r="F17" s="66"/>
      <c r="G17" s="66"/>
      <c r="H17" s="66"/>
      <c r="I17" s="116"/>
      <c r="J17" s="66"/>
      <c r="K17" s="66"/>
      <c r="L17" s="100"/>
      <c r="M17" s="66"/>
      <c r="N17" s="66"/>
      <c r="O17" s="66"/>
      <c r="P17" s="66"/>
      <c r="Q17" s="66"/>
      <c r="R17" s="67"/>
      <c r="AE17" s="54"/>
      <c r="AF17" s="54"/>
      <c r="AG17" s="54"/>
      <c r="AH17" s="54"/>
      <c r="AI17" s="54"/>
      <c r="AJ17" s="54"/>
      <c r="AK17" s="54"/>
    </row>
    <row r="18" spans="1:37" x14ac:dyDescent="0.2">
      <c r="A18" s="65"/>
      <c r="B18" s="66"/>
      <c r="C18" s="66"/>
      <c r="D18" s="66"/>
      <c r="E18" s="66"/>
      <c r="F18" s="66"/>
      <c r="G18" s="66"/>
      <c r="H18" s="66"/>
      <c r="I18" s="112" t="str">
        <f>"Factor A "&amp;(J7-1)</f>
        <v>Factor A 2022</v>
      </c>
      <c r="J18" s="113">
        <v>0</v>
      </c>
      <c r="K18" s="66"/>
      <c r="L18" s="114" t="str">
        <f>"Toename FOR in "&amp;(J7-1)</f>
        <v>Toename FOR in 2022</v>
      </c>
      <c r="M18" s="115">
        <f>IF(AND(M16=1,M19=0),MIN(AE7*M12,AF7),0)</f>
        <v>0</v>
      </c>
      <c r="N18" s="66"/>
      <c r="O18" s="66"/>
      <c r="P18" s="66"/>
      <c r="Q18" s="66"/>
      <c r="R18" s="67"/>
      <c r="AE18" s="54"/>
      <c r="AF18" s="54"/>
      <c r="AG18" s="54"/>
      <c r="AH18" s="54"/>
      <c r="AI18" s="54"/>
      <c r="AJ18" s="54"/>
      <c r="AK18" s="54"/>
    </row>
    <row r="19" spans="1:37" x14ac:dyDescent="0.2">
      <c r="A19" s="65"/>
      <c r="B19" s="66"/>
      <c r="C19" s="66"/>
      <c r="D19" s="66"/>
      <c r="E19" s="66"/>
      <c r="F19" s="66"/>
      <c r="G19" s="66"/>
      <c r="H19" s="66"/>
      <c r="I19" s="116" t="s">
        <v>10</v>
      </c>
      <c r="J19" s="66">
        <f>Z7</f>
        <v>6.27</v>
      </c>
      <c r="K19" s="66"/>
      <c r="L19" s="114" t="str">
        <f>"Afname FOR in "&amp;(J7-1)</f>
        <v>Afname FOR in 2022</v>
      </c>
      <c r="M19" s="115">
        <v>0</v>
      </c>
      <c r="N19" s="66"/>
      <c r="O19" s="66"/>
      <c r="P19" s="66"/>
      <c r="Q19" s="66"/>
      <c r="R19" s="67"/>
      <c r="AE19" s="54"/>
      <c r="AF19" s="54"/>
      <c r="AG19" s="54"/>
      <c r="AH19" s="54"/>
      <c r="AI19" s="54"/>
      <c r="AJ19" s="54"/>
      <c r="AK19" s="54"/>
    </row>
    <row r="20" spans="1:37" x14ac:dyDescent="0.2">
      <c r="A20" s="65"/>
      <c r="B20" s="66"/>
      <c r="C20" s="66"/>
      <c r="D20" s="66"/>
      <c r="E20" s="66"/>
      <c r="F20" s="66"/>
      <c r="G20" s="66"/>
      <c r="H20" s="66"/>
      <c r="I20" s="66"/>
      <c r="J20" s="66"/>
      <c r="K20" s="66"/>
      <c r="L20" s="114" t="str">
        <f>"FOR omgezet naar lijfrente in "&amp;(J7)</f>
        <v>FOR omgezet naar lijfrente in 2023</v>
      </c>
      <c r="M20" s="117">
        <v>0</v>
      </c>
      <c r="N20" s="118" t="s">
        <v>3</v>
      </c>
      <c r="O20" s="119">
        <f>ROUNDUP(I47,0)</f>
        <v>0</v>
      </c>
      <c r="P20" s="66"/>
      <c r="Q20" s="66"/>
      <c r="R20" s="67"/>
      <c r="AE20" s="54"/>
      <c r="AF20" s="54"/>
      <c r="AG20" s="54"/>
      <c r="AH20" s="54"/>
      <c r="AI20" s="54"/>
      <c r="AJ20" s="54"/>
      <c r="AK20" s="54"/>
    </row>
    <row r="21" spans="1:37" x14ac:dyDescent="0.2">
      <c r="A21" s="65"/>
      <c r="B21" s="66"/>
      <c r="C21" s="66"/>
      <c r="D21" s="66"/>
      <c r="E21" s="66"/>
      <c r="F21" s="66"/>
      <c r="G21" s="66"/>
      <c r="H21" s="66"/>
      <c r="I21" s="66"/>
      <c r="J21" s="66"/>
      <c r="K21" s="66"/>
      <c r="L21" s="66"/>
      <c r="M21" s="66"/>
      <c r="N21" s="66"/>
      <c r="O21" s="66"/>
      <c r="P21" s="66"/>
      <c r="Q21" s="66"/>
      <c r="R21" s="67"/>
      <c r="AE21" s="54"/>
      <c r="AF21" s="54"/>
      <c r="AG21" s="54"/>
      <c r="AH21" s="54"/>
      <c r="AI21" s="54"/>
      <c r="AJ21" s="54"/>
      <c r="AK21" s="54"/>
    </row>
    <row r="22" spans="1:37" x14ac:dyDescent="0.2">
      <c r="A22" s="62"/>
      <c r="B22" s="63"/>
      <c r="C22" s="63"/>
      <c r="D22" s="63"/>
      <c r="E22" s="63"/>
      <c r="F22" s="63"/>
      <c r="G22" s="63"/>
      <c r="H22" s="63"/>
      <c r="I22" s="63"/>
      <c r="J22" s="63"/>
      <c r="K22" s="63"/>
      <c r="L22" s="63"/>
      <c r="M22" s="63"/>
      <c r="N22" s="63"/>
      <c r="O22" s="63"/>
      <c r="P22" s="63"/>
      <c r="Q22" s="63"/>
      <c r="R22" s="64"/>
      <c r="S22" s="120"/>
      <c r="T22" s="120"/>
      <c r="U22" s="120"/>
      <c r="AE22" s="54"/>
      <c r="AF22" s="54"/>
      <c r="AG22" s="54"/>
      <c r="AH22" s="54"/>
      <c r="AI22" s="54"/>
      <c r="AJ22" s="54"/>
      <c r="AK22" s="54"/>
    </row>
    <row r="23" spans="1:37" ht="18.75" customHeight="1" thickBot="1" x14ac:dyDescent="0.25">
      <c r="A23" s="55"/>
      <c r="B23" s="56"/>
      <c r="C23" s="56"/>
      <c r="D23" s="56"/>
      <c r="E23" s="56"/>
      <c r="F23" s="56"/>
      <c r="G23" s="56"/>
      <c r="H23" s="56"/>
      <c r="I23" s="56"/>
      <c r="J23" s="56"/>
      <c r="K23" s="56"/>
      <c r="L23" s="56"/>
      <c r="M23" s="56"/>
      <c r="N23" s="56"/>
      <c r="O23" s="56"/>
      <c r="P23" s="56"/>
      <c r="Q23" s="56"/>
      <c r="R23" s="57"/>
      <c r="AE23" s="54"/>
      <c r="AF23" s="54"/>
      <c r="AG23" s="54"/>
      <c r="AH23" s="54"/>
      <c r="AI23" s="54"/>
      <c r="AJ23" s="54"/>
      <c r="AK23" s="54"/>
    </row>
    <row r="24" spans="1:37" ht="19" thickBot="1" x14ac:dyDescent="0.25">
      <c r="A24" s="55"/>
      <c r="B24" s="56"/>
      <c r="C24" s="56"/>
      <c r="D24" s="56"/>
      <c r="E24" s="56"/>
      <c r="F24" s="56"/>
      <c r="G24" s="56"/>
      <c r="H24" s="56"/>
      <c r="I24" s="121" t="str">
        <f>"Beschikbare jaarruimte in "&amp;J7</f>
        <v>Beschikbare jaarruimte in 2023</v>
      </c>
      <c r="J24" s="122"/>
      <c r="K24" s="122"/>
      <c r="L24" s="123"/>
      <c r="M24" s="124">
        <f>MAX(0,ROUNDUP(O8*O9-J18*J19-M18,0))*AD11</f>
        <v>0</v>
      </c>
      <c r="N24" s="56"/>
      <c r="O24" s="56"/>
      <c r="P24" s="217"/>
      <c r="Q24" s="214"/>
      <c r="R24" s="57"/>
      <c r="AE24" s="54"/>
      <c r="AF24" s="54"/>
      <c r="AG24" s="54"/>
      <c r="AH24" s="54"/>
      <c r="AI24" s="54"/>
      <c r="AJ24" s="54"/>
      <c r="AK24" s="54"/>
    </row>
    <row r="25" spans="1:37" ht="11" customHeight="1" thickBot="1" x14ac:dyDescent="0.25">
      <c r="A25" s="55"/>
      <c r="B25" s="56"/>
      <c r="C25" s="56"/>
      <c r="D25" s="56"/>
      <c r="E25" s="56"/>
      <c r="F25" s="56"/>
      <c r="G25" s="56"/>
      <c r="H25" s="56"/>
      <c r="I25" s="125"/>
      <c r="J25" s="125"/>
      <c r="K25" s="206"/>
      <c r="L25" s="152"/>
      <c r="M25" s="128"/>
      <c r="N25" s="56"/>
      <c r="O25" s="56"/>
      <c r="P25" s="56"/>
      <c r="Q25" s="56"/>
      <c r="R25" s="57"/>
      <c r="AE25" s="54"/>
      <c r="AF25" s="54"/>
      <c r="AG25" s="54"/>
      <c r="AH25" s="54"/>
      <c r="AI25" s="54"/>
      <c r="AJ25" s="54"/>
      <c r="AK25" s="54"/>
    </row>
    <row r="26" spans="1:37" ht="19" thickBot="1" x14ac:dyDescent="0.25">
      <c r="A26" s="55"/>
      <c r="B26" s="56"/>
      <c r="C26" s="56"/>
      <c r="D26" s="56"/>
      <c r="E26" s="56"/>
      <c r="F26" s="56"/>
      <c r="G26" s="56"/>
      <c r="H26" s="56"/>
      <c r="I26" s="129" t="str">
        <f>"Beschikbare reserveringsruimte in "&amp;J7</f>
        <v>Beschikbare reserveringsruimte in 2023</v>
      </c>
      <c r="J26" s="130"/>
      <c r="K26" s="130"/>
      <c r="L26" s="131"/>
      <c r="M26" s="124">
        <f>MIN(SUM(J38:P38),AC8,CHOOSE(AD10,AC7,AD7))</f>
        <v>0</v>
      </c>
      <c r="N26" s="56"/>
      <c r="O26" s="56"/>
      <c r="P26" s="56"/>
      <c r="Q26" s="56"/>
      <c r="R26" s="57"/>
      <c r="V26" s="132"/>
      <c r="X26" s="54"/>
      <c r="Y26" s="54"/>
      <c r="Z26" s="54"/>
      <c r="AA26" s="51"/>
      <c r="AB26" s="51"/>
      <c r="AC26" s="51"/>
      <c r="AD26" s="51"/>
    </row>
    <row r="27" spans="1:37" ht="11" customHeight="1" thickBot="1" x14ac:dyDescent="0.25">
      <c r="A27" s="55"/>
      <c r="B27" s="56"/>
      <c r="C27" s="56"/>
      <c r="D27" s="56"/>
      <c r="E27" s="56"/>
      <c r="F27" s="56"/>
      <c r="G27" s="56"/>
      <c r="H27" s="56"/>
      <c r="I27" s="133"/>
      <c r="J27" s="133"/>
      <c r="K27" s="207"/>
      <c r="L27" s="152"/>
      <c r="M27" s="128"/>
      <c r="N27" s="56"/>
      <c r="O27" s="56"/>
      <c r="P27" s="56"/>
      <c r="Q27" s="56"/>
      <c r="R27" s="57"/>
      <c r="S27" s="120"/>
      <c r="T27" s="120"/>
      <c r="U27" s="120"/>
      <c r="W27" s="136"/>
      <c r="X27" s="54"/>
      <c r="Y27" s="54"/>
      <c r="Z27" s="54"/>
      <c r="AA27" s="51"/>
      <c r="AB27" s="51"/>
      <c r="AC27" s="51"/>
      <c r="AD27" s="51"/>
    </row>
    <row r="28" spans="1:37" ht="19" thickBot="1" x14ac:dyDescent="0.25">
      <c r="A28" s="55"/>
      <c r="B28" s="56"/>
      <c r="C28" s="56"/>
      <c r="D28" s="56"/>
      <c r="E28" s="56"/>
      <c r="F28" s="56"/>
      <c r="G28" s="56"/>
      <c r="H28" s="56"/>
      <c r="I28" s="137" t="str">
        <f>"Maximaal toegelaten lijfrentestorting in "&amp;J7</f>
        <v>Maximaal toegelaten lijfrentestorting in 2023</v>
      </c>
      <c r="J28" s="138"/>
      <c r="K28" s="138"/>
      <c r="L28" s="139"/>
      <c r="M28" s="124">
        <f>M24+M26+M20</f>
        <v>0</v>
      </c>
      <c r="N28" s="56"/>
      <c r="O28" s="56"/>
      <c r="P28" s="56"/>
      <c r="Q28" s="56"/>
      <c r="R28" s="57"/>
      <c r="X28" s="54"/>
      <c r="Y28" s="54"/>
      <c r="Z28" s="54"/>
      <c r="AA28" s="51"/>
      <c r="AB28" s="51"/>
      <c r="AC28" s="51"/>
      <c r="AD28" s="51"/>
    </row>
    <row r="29" spans="1:37" ht="11" customHeight="1" thickBot="1" x14ac:dyDescent="0.25">
      <c r="A29" s="55"/>
      <c r="B29" s="56"/>
      <c r="C29" s="56"/>
      <c r="D29" s="56"/>
      <c r="E29" s="56"/>
      <c r="F29" s="56"/>
      <c r="G29" s="56"/>
      <c r="H29" s="56"/>
      <c r="I29" s="133"/>
      <c r="J29" s="133"/>
      <c r="K29" s="207"/>
      <c r="L29" s="152"/>
      <c r="M29" s="128"/>
      <c r="N29" s="56"/>
      <c r="O29" s="56"/>
      <c r="P29" s="56"/>
      <c r="Q29" s="56"/>
      <c r="R29" s="57"/>
      <c r="X29" s="54"/>
      <c r="Y29" s="54"/>
      <c r="Z29" s="54"/>
      <c r="AA29" s="51"/>
      <c r="AB29" s="51"/>
      <c r="AC29" s="51"/>
      <c r="AD29" s="51"/>
    </row>
    <row r="30" spans="1:37" x14ac:dyDescent="0.2">
      <c r="A30" s="55"/>
      <c r="B30" s="56"/>
      <c r="C30" s="56"/>
      <c r="D30" s="56"/>
      <c r="E30" s="56"/>
      <c r="F30" s="56"/>
      <c r="G30" s="56"/>
      <c r="H30" s="56"/>
      <c r="I30" s="140" t="str">
        <f>"Gestort aan lijfrente in "&amp;J7</f>
        <v>Gestort aan lijfrente in 2023</v>
      </c>
      <c r="J30" s="141"/>
      <c r="K30" s="141"/>
      <c r="L30" s="142"/>
      <c r="M30" s="143">
        <v>0</v>
      </c>
      <c r="N30" s="56"/>
      <c r="O30" s="56"/>
      <c r="P30" s="56"/>
      <c r="Q30" s="56"/>
      <c r="R30" s="57"/>
      <c r="X30" s="54"/>
      <c r="Y30" s="54"/>
      <c r="Z30" s="54"/>
      <c r="AA30" s="51"/>
      <c r="AB30" s="51"/>
      <c r="AC30" s="51"/>
      <c r="AD30" s="51"/>
    </row>
    <row r="31" spans="1:37" x14ac:dyDescent="0.2">
      <c r="A31" s="55"/>
      <c r="B31" s="56"/>
      <c r="C31" s="56"/>
      <c r="D31" s="56"/>
      <c r="E31" s="56"/>
      <c r="F31" s="56"/>
      <c r="G31" s="56"/>
      <c r="H31" s="56"/>
      <c r="I31" s="144" t="s">
        <v>5</v>
      </c>
      <c r="J31" s="145"/>
      <c r="K31" s="145"/>
      <c r="L31" s="146"/>
      <c r="M31" s="147">
        <f>IF((M30-M20)&gt;M26,M26,MAX(0,M30-M20))</f>
        <v>0</v>
      </c>
      <c r="N31" s="56"/>
      <c r="O31" s="56"/>
      <c r="P31" s="56"/>
      <c r="Q31" s="56"/>
      <c r="R31" s="57"/>
      <c r="X31" s="54"/>
      <c r="Y31" s="54"/>
      <c r="Z31" s="54"/>
      <c r="AA31" s="51"/>
      <c r="AB31" s="51"/>
      <c r="AC31" s="51"/>
      <c r="AD31" s="51"/>
    </row>
    <row r="32" spans="1:37" ht="19" thickBot="1" x14ac:dyDescent="0.25">
      <c r="A32" s="55"/>
      <c r="B32" s="56"/>
      <c r="C32" s="56"/>
      <c r="D32" s="56"/>
      <c r="E32" s="56"/>
      <c r="F32" s="56"/>
      <c r="G32" s="56"/>
      <c r="H32" s="56"/>
      <c r="I32" s="148" t="s">
        <v>63</v>
      </c>
      <c r="J32" s="149"/>
      <c r="K32" s="149"/>
      <c r="L32" s="150"/>
      <c r="M32" s="151">
        <f>MAX(0,M30-M31-M20)</f>
        <v>0</v>
      </c>
      <c r="N32" s="56"/>
      <c r="O32" s="56"/>
      <c r="P32" s="56"/>
      <c r="Q32" s="56"/>
      <c r="R32" s="57"/>
      <c r="X32" s="54"/>
      <c r="Y32" s="54"/>
      <c r="Z32" s="54"/>
      <c r="AA32" s="51"/>
      <c r="AB32" s="51"/>
      <c r="AC32" s="51"/>
      <c r="AD32" s="51"/>
    </row>
    <row r="33" spans="1:37" ht="11" customHeight="1" thickBot="1" x14ac:dyDescent="0.25">
      <c r="A33" s="55"/>
      <c r="B33" s="56"/>
      <c r="C33" s="56"/>
      <c r="D33" s="56"/>
      <c r="E33" s="56"/>
      <c r="F33" s="56"/>
      <c r="G33" s="56"/>
      <c r="H33" s="56"/>
      <c r="I33" s="56"/>
      <c r="J33" s="56"/>
      <c r="K33" s="56"/>
      <c r="L33" s="56"/>
      <c r="M33" s="128"/>
      <c r="N33" s="56"/>
      <c r="O33" s="56"/>
      <c r="P33" s="56"/>
      <c r="Q33" s="56"/>
      <c r="R33" s="57"/>
      <c r="X33" s="54"/>
      <c r="Y33" s="54"/>
      <c r="Z33" s="54"/>
      <c r="AA33" s="51"/>
      <c r="AB33" s="51"/>
      <c r="AC33" s="51"/>
      <c r="AD33" s="51"/>
    </row>
    <row r="34" spans="1:37" ht="19" thickBot="1" x14ac:dyDescent="0.25">
      <c r="A34" s="55"/>
      <c r="B34" s="56"/>
      <c r="C34" s="56"/>
      <c r="D34" s="56"/>
      <c r="E34" s="56"/>
      <c r="F34" s="56"/>
      <c r="G34" s="56"/>
      <c r="H34" s="56"/>
      <c r="I34" s="153" t="str">
        <f>"Nog maximaal extra in te leggen in "&amp;J7</f>
        <v>Nog maximaal extra in te leggen in 2023</v>
      </c>
      <c r="J34" s="154"/>
      <c r="K34" s="155"/>
      <c r="L34" s="156"/>
      <c r="M34" s="124">
        <f>M28-M30</f>
        <v>0</v>
      </c>
      <c r="N34" s="56"/>
      <c r="O34" s="56"/>
      <c r="P34" s="56"/>
      <c r="Q34" s="56"/>
      <c r="R34" s="57"/>
      <c r="X34" s="54"/>
      <c r="Y34" s="54"/>
      <c r="Z34" s="54"/>
      <c r="AA34" s="51"/>
      <c r="AB34" s="51"/>
      <c r="AC34" s="51"/>
      <c r="AD34" s="51"/>
    </row>
    <row r="35" spans="1:37" x14ac:dyDescent="0.2">
      <c r="A35" s="55"/>
      <c r="B35" s="56"/>
      <c r="C35" s="56"/>
      <c r="D35" s="56"/>
      <c r="E35" s="56"/>
      <c r="F35" s="56"/>
      <c r="G35" s="56"/>
      <c r="H35" s="56"/>
      <c r="I35" s="56"/>
      <c r="J35" s="133"/>
      <c r="K35" s="133"/>
      <c r="L35" s="133"/>
      <c r="M35" s="133"/>
      <c r="N35" s="133"/>
      <c r="O35" s="133"/>
      <c r="P35" s="133"/>
      <c r="Q35" s="133"/>
      <c r="R35" s="157"/>
      <c r="X35" s="54"/>
      <c r="Y35" s="54"/>
      <c r="Z35" s="54"/>
      <c r="AA35" s="51"/>
      <c r="AB35" s="51"/>
      <c r="AC35" s="51"/>
      <c r="AD35" s="51"/>
    </row>
    <row r="36" spans="1:37" x14ac:dyDescent="0.2">
      <c r="A36" s="55"/>
      <c r="B36" s="56"/>
      <c r="C36" s="56"/>
      <c r="D36" s="56"/>
      <c r="E36" s="56"/>
      <c r="F36" s="133"/>
      <c r="G36" s="133"/>
      <c r="H36" s="133"/>
      <c r="I36" s="158"/>
      <c r="J36" s="134"/>
      <c r="K36" s="159"/>
      <c r="L36" s="159"/>
      <c r="M36" s="159"/>
      <c r="N36" s="159"/>
      <c r="O36" s="159"/>
      <c r="P36" s="159"/>
      <c r="Q36" s="159"/>
      <c r="R36" s="160"/>
      <c r="X36" s="161"/>
      <c r="Y36" s="161"/>
      <c r="Z36" s="161"/>
      <c r="AA36" s="161"/>
      <c r="AB36" s="161"/>
      <c r="AC36" s="161"/>
      <c r="AD36" s="161"/>
      <c r="AE36" s="54"/>
      <c r="AF36" s="54"/>
      <c r="AG36" s="54"/>
      <c r="AH36" s="54"/>
      <c r="AI36" s="54"/>
      <c r="AJ36" s="54"/>
      <c r="AK36" s="54"/>
    </row>
    <row r="37" spans="1:37" x14ac:dyDescent="0.2">
      <c r="A37" s="55"/>
      <c r="B37" s="56"/>
      <c r="C37" s="56"/>
      <c r="D37" s="162"/>
      <c r="E37" s="162"/>
      <c r="F37" s="162"/>
      <c r="G37" s="163" t="s">
        <v>6</v>
      </c>
      <c r="H37" s="159"/>
      <c r="I37" s="164">
        <f>J7</f>
        <v>2023</v>
      </c>
      <c r="J37" s="164">
        <f t="shared" ref="J37:P37" si="2">I37-1</f>
        <v>2022</v>
      </c>
      <c r="K37" s="164">
        <f t="shared" si="2"/>
        <v>2021</v>
      </c>
      <c r="L37" s="164">
        <f t="shared" si="2"/>
        <v>2020</v>
      </c>
      <c r="M37" s="164">
        <f t="shared" si="2"/>
        <v>2019</v>
      </c>
      <c r="N37" s="164">
        <f t="shared" si="2"/>
        <v>2018</v>
      </c>
      <c r="O37" s="164">
        <f t="shared" si="2"/>
        <v>2017</v>
      </c>
      <c r="P37" s="164">
        <f t="shared" si="2"/>
        <v>2016</v>
      </c>
      <c r="Q37" s="194"/>
      <c r="R37" s="160"/>
      <c r="X37" s="161"/>
      <c r="Y37" s="161"/>
      <c r="Z37" s="161"/>
      <c r="AA37" s="161"/>
      <c r="AB37" s="161"/>
      <c r="AC37" s="161"/>
      <c r="AD37" s="161"/>
      <c r="AE37" s="54"/>
      <c r="AF37" s="54"/>
      <c r="AG37" s="54"/>
      <c r="AH37" s="54"/>
      <c r="AI37" s="54"/>
      <c r="AJ37" s="54"/>
      <c r="AK37" s="54"/>
    </row>
    <row r="38" spans="1:37" x14ac:dyDescent="0.2">
      <c r="A38" s="55"/>
      <c r="B38" s="56"/>
      <c r="C38" s="56"/>
      <c r="D38" s="165"/>
      <c r="E38" s="165"/>
      <c r="F38" s="165"/>
      <c r="G38" s="166" t="str">
        <f>"Nog ongebruikt begin "&amp;J7</f>
        <v>Nog ongebruikt begin 2023</v>
      </c>
      <c r="H38" s="167"/>
      <c r="I38" s="168">
        <f>M24</f>
        <v>0</v>
      </c>
      <c r="J38" s="208">
        <v>0</v>
      </c>
      <c r="K38" s="209">
        <v>0</v>
      </c>
      <c r="L38" s="209">
        <v>0</v>
      </c>
      <c r="M38" s="209">
        <v>0</v>
      </c>
      <c r="N38" s="209">
        <v>0</v>
      </c>
      <c r="O38" s="209">
        <v>0</v>
      </c>
      <c r="P38" s="210">
        <v>0</v>
      </c>
      <c r="Q38" s="159"/>
      <c r="R38" s="160"/>
      <c r="X38" s="161"/>
      <c r="Y38" s="161"/>
      <c r="Z38" s="161"/>
      <c r="AA38" s="161"/>
      <c r="AB38" s="161"/>
      <c r="AC38" s="161"/>
      <c r="AD38" s="161"/>
      <c r="AE38" s="54"/>
      <c r="AF38" s="54"/>
      <c r="AG38" s="54"/>
      <c r="AH38" s="54"/>
      <c r="AI38" s="54"/>
      <c r="AJ38" s="54"/>
      <c r="AK38" s="54"/>
    </row>
    <row r="39" spans="1:37" x14ac:dyDescent="0.2">
      <c r="A39" s="55"/>
      <c r="B39" s="56"/>
      <c r="C39" s="56"/>
      <c r="D39" s="165"/>
      <c r="E39" s="165"/>
      <c r="F39" s="165"/>
      <c r="G39" s="166" t="str">
        <f>"Gebruikt in "&amp;J7</f>
        <v>Gebruikt in 2023</v>
      </c>
      <c r="H39" s="167"/>
      <c r="I39" s="169">
        <f>M32</f>
        <v>0</v>
      </c>
      <c r="J39" s="169">
        <f>IF(J38&lt;($M31-SUM(K39:$Q39)),J38,($M31-SUM(K39:$Q39)))</f>
        <v>0</v>
      </c>
      <c r="K39" s="169">
        <f>IF(K38&lt;($M31-SUM(L39:$Q39)),K38,($M31-SUM(L39:$Q39)))</f>
        <v>0</v>
      </c>
      <c r="L39" s="169">
        <f>IF(L38&lt;($M31-SUM(M39:$Q39)),L38,($M31-SUM(M39:$Q39)))</f>
        <v>0</v>
      </c>
      <c r="M39" s="169">
        <f>IF(M38&lt;($M31-SUM(N39:$Q39)),M38,($M31-SUM(N39:$Q39)))</f>
        <v>0</v>
      </c>
      <c r="N39" s="169">
        <f>IF(N38&lt;($M31-SUM(O39:$Q39)),N38,($M31-SUM(O39:$Q39)))</f>
        <v>0</v>
      </c>
      <c r="O39" s="169">
        <f>IF(O38&lt;($M31-SUM(P39:$Q39)),O38,($M31-SUM(P39:$Q39)))</f>
        <v>0</v>
      </c>
      <c r="P39" s="169">
        <f>IF(P38&lt;($M31-SUM(Q39:$Q39)),P38,($M31-SUM(Q39:$Q39)))</f>
        <v>0</v>
      </c>
      <c r="Q39" s="159"/>
      <c r="R39" s="160"/>
      <c r="AE39" s="54"/>
      <c r="AF39" s="54"/>
      <c r="AG39" s="54"/>
      <c r="AH39" s="54"/>
      <c r="AI39" s="54"/>
      <c r="AJ39" s="54"/>
      <c r="AK39" s="54"/>
    </row>
    <row r="40" spans="1:37" x14ac:dyDescent="0.2">
      <c r="A40" s="55"/>
      <c r="B40" s="56"/>
      <c r="C40" s="56"/>
      <c r="D40" s="162"/>
      <c r="E40" s="162"/>
      <c r="F40" s="162"/>
      <c r="G40" s="170" t="s">
        <v>26</v>
      </c>
      <c r="H40" s="167"/>
      <c r="I40" s="171">
        <f>I38-I39</f>
        <v>0</v>
      </c>
      <c r="J40" s="171">
        <f t="shared" ref="J40:P40" si="3">J38-J39</f>
        <v>0</v>
      </c>
      <c r="K40" s="171">
        <f t="shared" si="3"/>
        <v>0</v>
      </c>
      <c r="L40" s="171">
        <f t="shared" si="3"/>
        <v>0</v>
      </c>
      <c r="M40" s="171">
        <f t="shared" si="3"/>
        <v>0</v>
      </c>
      <c r="N40" s="171">
        <f t="shared" si="3"/>
        <v>0</v>
      </c>
      <c r="O40" s="171">
        <f>O38-O39</f>
        <v>0</v>
      </c>
      <c r="P40" s="168">
        <f t="shared" si="3"/>
        <v>0</v>
      </c>
      <c r="Q40" s="159"/>
      <c r="R40" s="160"/>
      <c r="X40" s="161"/>
      <c r="Y40" s="161"/>
      <c r="Z40" s="161"/>
      <c r="AA40" s="161"/>
      <c r="AB40" s="161"/>
      <c r="AC40" s="161"/>
      <c r="AD40" s="161"/>
      <c r="AE40" s="54"/>
      <c r="AF40" s="54"/>
      <c r="AG40" s="54"/>
      <c r="AH40" s="54"/>
      <c r="AI40" s="54"/>
      <c r="AJ40" s="54"/>
      <c r="AK40" s="54"/>
    </row>
    <row r="41" spans="1:37" x14ac:dyDescent="0.2">
      <c r="A41" s="55"/>
      <c r="B41" s="56"/>
      <c r="C41" s="56"/>
      <c r="D41" s="159"/>
      <c r="E41" s="159"/>
      <c r="F41" s="159"/>
      <c r="G41" s="168"/>
      <c r="H41" s="167"/>
      <c r="I41" s="172" t="str">
        <f>" =&gt; Bovenstaande roze velden kan je volgend jaar overnemen bij jaarruimte berekening over "&amp;(J7+1)&amp;" in de cellen J38-P38 van de tab '"&amp;(J7+1)&amp;"_KORT'"</f>
        <v xml:space="preserve"> =&gt; Bovenstaande roze velden kan je volgend jaar overnemen bij jaarruimte berekening over 2024 in de cellen J38-P38 van de tab '2024_KORT'</v>
      </c>
      <c r="J41" s="167"/>
      <c r="K41" s="167"/>
      <c r="L41" s="167"/>
      <c r="M41" s="167"/>
      <c r="N41" s="167"/>
      <c r="O41" s="167"/>
      <c r="P41" s="167"/>
      <c r="Q41" s="159"/>
      <c r="R41" s="160"/>
      <c r="X41" s="161"/>
      <c r="Y41" s="161"/>
      <c r="Z41" s="161"/>
      <c r="AA41" s="161"/>
      <c r="AB41" s="161"/>
      <c r="AC41" s="161"/>
      <c r="AD41" s="161"/>
      <c r="AE41" s="54"/>
      <c r="AF41" s="54"/>
      <c r="AG41" s="54"/>
      <c r="AH41" s="54"/>
      <c r="AI41" s="54"/>
      <c r="AJ41" s="54"/>
      <c r="AK41" s="54"/>
    </row>
    <row r="42" spans="1:37" x14ac:dyDescent="0.2">
      <c r="A42" s="55"/>
      <c r="B42" s="56"/>
      <c r="C42" s="56"/>
      <c r="D42" s="162"/>
      <c r="E42" s="162"/>
      <c r="F42" s="162"/>
      <c r="G42" s="173" t="s">
        <v>24</v>
      </c>
      <c r="H42" s="173"/>
      <c r="I42" s="159"/>
      <c r="J42" s="159"/>
      <c r="K42" s="159"/>
      <c r="L42" s="159"/>
      <c r="M42" s="159"/>
      <c r="N42" s="159"/>
      <c r="O42" s="159"/>
      <c r="P42" s="159"/>
      <c r="Q42" s="159"/>
      <c r="R42" s="160"/>
      <c r="X42" s="161"/>
      <c r="Y42" s="161"/>
      <c r="Z42" s="161"/>
      <c r="AA42" s="161"/>
      <c r="AB42" s="161"/>
      <c r="AC42" s="161"/>
      <c r="AD42" s="161"/>
      <c r="AE42" s="54"/>
      <c r="AF42" s="54"/>
      <c r="AG42" s="54"/>
      <c r="AH42" s="54"/>
      <c r="AI42" s="54"/>
      <c r="AJ42" s="54"/>
      <c r="AK42" s="54"/>
    </row>
    <row r="43" spans="1:37" x14ac:dyDescent="0.2">
      <c r="A43" s="55"/>
      <c r="B43" s="56"/>
      <c r="C43" s="56"/>
      <c r="D43" s="165"/>
      <c r="E43" s="165"/>
      <c r="F43" s="165"/>
      <c r="G43" s="174" t="str">
        <f>"Stand FOR begin "&amp;(J7-1)</f>
        <v>Stand FOR begin 2022</v>
      </c>
      <c r="H43" s="174"/>
      <c r="I43" s="201">
        <v>0</v>
      </c>
      <c r="J43" s="159"/>
      <c r="K43" s="159"/>
      <c r="L43" s="159"/>
      <c r="M43" s="159"/>
      <c r="N43" s="159"/>
      <c r="O43" s="159"/>
      <c r="P43" s="159"/>
      <c r="Q43" s="159"/>
      <c r="R43" s="57"/>
      <c r="X43" s="161"/>
      <c r="Y43" s="161"/>
      <c r="Z43" s="161"/>
      <c r="AA43" s="161"/>
      <c r="AB43" s="161"/>
      <c r="AC43" s="161"/>
      <c r="AD43" s="161"/>
      <c r="AE43" s="54"/>
      <c r="AF43" s="54"/>
      <c r="AG43" s="54"/>
      <c r="AH43" s="54"/>
      <c r="AI43" s="54"/>
      <c r="AJ43" s="54"/>
      <c r="AK43" s="54"/>
    </row>
    <row r="44" spans="1:37" x14ac:dyDescent="0.2">
      <c r="A44" s="55"/>
      <c r="B44" s="56"/>
      <c r="C44" s="56"/>
      <c r="D44" s="165"/>
      <c r="E44" s="165"/>
      <c r="F44" s="165"/>
      <c r="G44" s="174" t="str">
        <f>L18</f>
        <v>Toename FOR in 2022</v>
      </c>
      <c r="H44" s="174"/>
      <c r="I44" s="202">
        <f>M18</f>
        <v>0</v>
      </c>
      <c r="J44" s="159"/>
      <c r="K44" s="159"/>
      <c r="L44" s="159"/>
      <c r="M44" s="159"/>
      <c r="N44" s="159"/>
      <c r="O44" s="159"/>
      <c r="P44" s="159"/>
      <c r="Q44" s="159"/>
      <c r="R44" s="57"/>
      <c r="X44" s="161"/>
      <c r="Y44" s="161"/>
      <c r="Z44" s="161"/>
      <c r="AA44" s="161"/>
      <c r="AB44" s="161"/>
      <c r="AC44" s="161"/>
      <c r="AD44" s="161"/>
      <c r="AE44" s="54"/>
      <c r="AF44" s="54"/>
      <c r="AG44" s="54"/>
      <c r="AH44" s="54"/>
      <c r="AI44" s="54"/>
      <c r="AJ44" s="54"/>
      <c r="AK44" s="54"/>
    </row>
    <row r="45" spans="1:37" x14ac:dyDescent="0.2">
      <c r="A45" s="55"/>
      <c r="B45" s="56"/>
      <c r="C45" s="56"/>
      <c r="D45" s="165"/>
      <c r="E45" s="165"/>
      <c r="F45" s="165"/>
      <c r="G45" s="174" t="str">
        <f>L19</f>
        <v>Afname FOR in 2022</v>
      </c>
      <c r="H45" s="174"/>
      <c r="I45" s="202">
        <f>M19</f>
        <v>0</v>
      </c>
      <c r="J45" s="159"/>
      <c r="K45" s="159"/>
      <c r="L45" s="159"/>
      <c r="M45" s="159"/>
      <c r="N45" s="159"/>
      <c r="O45" s="159"/>
      <c r="P45" s="159"/>
      <c r="Q45" s="159"/>
      <c r="R45" s="57"/>
      <c r="X45" s="161"/>
      <c r="Y45" s="161"/>
      <c r="Z45" s="161"/>
      <c r="AA45" s="161"/>
      <c r="AB45" s="161"/>
      <c r="AC45" s="161"/>
      <c r="AD45" s="161"/>
      <c r="AE45" s="54"/>
      <c r="AF45" s="54"/>
      <c r="AG45" s="54"/>
      <c r="AH45" s="54"/>
      <c r="AI45" s="54"/>
      <c r="AJ45" s="54"/>
      <c r="AK45" s="54"/>
    </row>
    <row r="46" spans="1:37" x14ac:dyDescent="0.2">
      <c r="A46" s="55"/>
      <c r="B46" s="56"/>
      <c r="C46" s="56"/>
      <c r="D46" s="165"/>
      <c r="E46" s="165"/>
      <c r="F46" s="165"/>
      <c r="G46" s="174" t="str">
        <f>"Bedrag FOR omgezet naar lijfrente in "&amp;(J7-1)</f>
        <v>Bedrag FOR omgezet naar lijfrente in 2022</v>
      </c>
      <c r="H46" s="174"/>
      <c r="I46" s="201">
        <v>0</v>
      </c>
      <c r="J46" s="159"/>
      <c r="K46" s="159"/>
      <c r="L46" s="159"/>
      <c r="M46" s="159"/>
      <c r="N46" s="159"/>
      <c r="O46" s="159"/>
      <c r="P46" s="159"/>
      <c r="Q46" s="159"/>
      <c r="R46" s="57"/>
      <c r="X46" s="161"/>
      <c r="Y46" s="161"/>
      <c r="Z46" s="161"/>
      <c r="AA46" s="161"/>
      <c r="AB46" s="161"/>
      <c r="AC46" s="161"/>
      <c r="AD46" s="161"/>
      <c r="AE46" s="54"/>
      <c r="AF46" s="54"/>
      <c r="AG46" s="54"/>
      <c r="AH46" s="54"/>
      <c r="AI46" s="54"/>
      <c r="AJ46" s="54"/>
      <c r="AK46" s="54"/>
    </row>
    <row r="47" spans="1:37" x14ac:dyDescent="0.2">
      <c r="A47" s="55"/>
      <c r="B47" s="56"/>
      <c r="C47" s="56"/>
      <c r="D47" s="162"/>
      <c r="E47" s="162"/>
      <c r="F47" s="162"/>
      <c r="G47" s="177" t="str">
        <f>"Stand FOR eind "&amp;(J7-1)</f>
        <v>Stand FOR eind 2022</v>
      </c>
      <c r="H47" s="177"/>
      <c r="I47" s="211">
        <f>SUM(I43:I44)-I45-I46</f>
        <v>0</v>
      </c>
      <c r="J47" s="159"/>
      <c r="K47" s="159"/>
      <c r="L47" s="159"/>
      <c r="M47" s="159"/>
      <c r="N47" s="159"/>
      <c r="O47" s="159"/>
      <c r="P47" s="159"/>
      <c r="Q47" s="159"/>
      <c r="R47" s="57"/>
      <c r="X47" s="161"/>
      <c r="Y47" s="161"/>
      <c r="Z47" s="161"/>
      <c r="AA47" s="161"/>
      <c r="AB47" s="161"/>
      <c r="AC47" s="161"/>
      <c r="AD47" s="161"/>
      <c r="AE47" s="54"/>
      <c r="AF47" s="54"/>
      <c r="AG47" s="54"/>
      <c r="AH47" s="54"/>
      <c r="AI47" s="54"/>
      <c r="AJ47" s="54"/>
      <c r="AK47" s="54"/>
    </row>
    <row r="48" spans="1:37" x14ac:dyDescent="0.2">
      <c r="A48" s="55"/>
      <c r="B48" s="56"/>
      <c r="C48" s="56"/>
      <c r="D48" s="159"/>
      <c r="E48" s="159"/>
      <c r="F48" s="159"/>
      <c r="G48" s="159"/>
      <c r="H48" s="159"/>
      <c r="I48" s="159"/>
      <c r="J48" s="159"/>
      <c r="K48" s="159"/>
      <c r="L48" s="159"/>
      <c r="M48" s="159"/>
      <c r="N48" s="159"/>
      <c r="O48" s="159"/>
      <c r="P48" s="159"/>
      <c r="Q48" s="159"/>
      <c r="R48" s="57"/>
      <c r="X48" s="161"/>
      <c r="Y48" s="161"/>
      <c r="Z48" s="161"/>
      <c r="AA48" s="161"/>
      <c r="AB48" s="161"/>
      <c r="AC48" s="161"/>
      <c r="AD48" s="161"/>
      <c r="AE48" s="54"/>
      <c r="AF48" s="54"/>
      <c r="AG48" s="54"/>
      <c r="AH48" s="54"/>
      <c r="AI48" s="54"/>
      <c r="AJ48" s="54"/>
      <c r="AK48" s="54"/>
    </row>
    <row r="49" spans="1:37" x14ac:dyDescent="0.2">
      <c r="A49" s="55"/>
      <c r="B49" s="56"/>
      <c r="C49" s="56"/>
      <c r="D49" s="56"/>
      <c r="E49" s="56"/>
      <c r="F49" s="56"/>
      <c r="G49" s="56"/>
      <c r="H49" s="56"/>
      <c r="I49" s="56"/>
      <c r="J49" s="56"/>
      <c r="K49" s="56"/>
      <c r="L49" s="56"/>
      <c r="M49" s="56"/>
      <c r="N49" s="56"/>
      <c r="O49" s="56"/>
      <c r="P49" s="56"/>
      <c r="Q49" s="56"/>
      <c r="R49" s="57"/>
      <c r="X49" s="161"/>
      <c r="Y49" s="161"/>
      <c r="Z49" s="161"/>
      <c r="AA49" s="161"/>
      <c r="AB49" s="161"/>
      <c r="AC49" s="161"/>
      <c r="AD49" s="161"/>
      <c r="AE49" s="54"/>
      <c r="AF49" s="54"/>
      <c r="AG49" s="54"/>
      <c r="AH49" s="54"/>
      <c r="AI49" s="54"/>
      <c r="AJ49" s="54"/>
      <c r="AK49" s="54"/>
    </row>
    <row r="50" spans="1:37" x14ac:dyDescent="0.2">
      <c r="A50" s="55"/>
      <c r="B50" s="56"/>
      <c r="C50" s="56"/>
      <c r="D50" s="134"/>
      <c r="E50" s="179" t="s">
        <v>32</v>
      </c>
      <c r="F50" s="134"/>
      <c r="G50" s="180"/>
      <c r="H50" s="134"/>
      <c r="I50" s="159"/>
      <c r="J50" s="159"/>
      <c r="K50" s="159"/>
      <c r="L50" s="159"/>
      <c r="M50" s="159"/>
      <c r="N50" s="159"/>
      <c r="O50" s="159"/>
      <c r="P50" s="159"/>
      <c r="Q50" s="56"/>
      <c r="R50" s="57"/>
      <c r="X50" s="161"/>
      <c r="Y50" s="161"/>
      <c r="Z50" s="161"/>
      <c r="AA50" s="161"/>
      <c r="AB50" s="161"/>
      <c r="AC50" s="161"/>
      <c r="AD50" s="161"/>
      <c r="AE50" s="54"/>
      <c r="AF50" s="54"/>
      <c r="AG50" s="54"/>
      <c r="AH50" s="54"/>
      <c r="AI50" s="54"/>
      <c r="AJ50" s="54"/>
      <c r="AK50" s="54"/>
    </row>
    <row r="51" spans="1:37" x14ac:dyDescent="0.2">
      <c r="A51" s="55"/>
      <c r="B51" s="56"/>
      <c r="C51" s="56"/>
      <c r="D51" s="181"/>
      <c r="E51" s="182" t="s">
        <v>71</v>
      </c>
      <c r="F51" s="183"/>
      <c r="G51" s="183"/>
      <c r="H51" s="183"/>
      <c r="I51" s="183"/>
      <c r="J51" s="183"/>
      <c r="K51" s="183"/>
      <c r="L51" s="183"/>
      <c r="M51" s="183"/>
      <c r="N51" s="183"/>
      <c r="O51" s="183"/>
      <c r="P51" s="183"/>
      <c r="Q51" s="56"/>
      <c r="R51" s="57"/>
      <c r="X51" s="161"/>
      <c r="Y51" s="161"/>
      <c r="Z51" s="161"/>
      <c r="AA51" s="161"/>
      <c r="AB51" s="161"/>
      <c r="AC51" s="161"/>
      <c r="AD51" s="161"/>
      <c r="AE51" s="54"/>
      <c r="AF51" s="54"/>
      <c r="AG51" s="54"/>
      <c r="AH51" s="54"/>
      <c r="AI51" s="54"/>
      <c r="AJ51" s="54"/>
      <c r="AK51" s="54"/>
    </row>
    <row r="52" spans="1:37" ht="18.75" customHeight="1" x14ac:dyDescent="0.2">
      <c r="A52" s="55"/>
      <c r="B52" s="56"/>
      <c r="C52" s="56"/>
      <c r="D52" s="181"/>
      <c r="E52" s="182" t="s">
        <v>72</v>
      </c>
      <c r="F52" s="183"/>
      <c r="G52" s="183"/>
      <c r="H52" s="183"/>
      <c r="I52" s="183"/>
      <c r="J52" s="183"/>
      <c r="K52" s="183"/>
      <c r="L52" s="183"/>
      <c r="M52" s="183"/>
      <c r="N52" s="183"/>
      <c r="O52" s="183"/>
      <c r="P52" s="183"/>
      <c r="Q52" s="56"/>
      <c r="R52" s="57"/>
      <c r="X52" s="161"/>
      <c r="Y52" s="161"/>
      <c r="Z52" s="161"/>
      <c r="AA52" s="161"/>
      <c r="AB52" s="161"/>
      <c r="AC52" s="161"/>
      <c r="AD52" s="161"/>
      <c r="AE52" s="54"/>
      <c r="AF52" s="54"/>
      <c r="AG52" s="54"/>
      <c r="AH52" s="54"/>
      <c r="AI52" s="54"/>
      <c r="AJ52" s="54"/>
      <c r="AK52" s="54"/>
    </row>
    <row r="53" spans="1:37" x14ac:dyDescent="0.2">
      <c r="A53" s="55"/>
      <c r="B53" s="56"/>
      <c r="C53" s="56"/>
      <c r="D53" s="181"/>
      <c r="E53" s="182" t="s">
        <v>73</v>
      </c>
      <c r="F53" s="183"/>
      <c r="G53" s="183"/>
      <c r="H53" s="183"/>
      <c r="I53" s="183"/>
      <c r="J53" s="183"/>
      <c r="K53" s="183"/>
      <c r="L53" s="183"/>
      <c r="M53" s="183"/>
      <c r="N53" s="183"/>
      <c r="O53" s="183"/>
      <c r="P53" s="183"/>
      <c r="Q53" s="56"/>
      <c r="R53" s="57"/>
      <c r="X53" s="161"/>
      <c r="Y53" s="161"/>
      <c r="Z53" s="161"/>
      <c r="AA53" s="161"/>
      <c r="AB53" s="161"/>
      <c r="AC53" s="161"/>
      <c r="AD53" s="161"/>
      <c r="AE53" s="54"/>
      <c r="AF53" s="54"/>
      <c r="AG53" s="54"/>
      <c r="AH53" s="54"/>
      <c r="AI53" s="54"/>
      <c r="AJ53" s="54"/>
      <c r="AK53" s="54"/>
    </row>
    <row r="54" spans="1:37" x14ac:dyDescent="0.2">
      <c r="A54" s="55"/>
      <c r="B54" s="56"/>
      <c r="C54" s="56"/>
      <c r="D54" s="181"/>
      <c r="E54" s="182" t="s">
        <v>74</v>
      </c>
      <c r="F54" s="182"/>
      <c r="G54" s="182"/>
      <c r="H54" s="182"/>
      <c r="I54" s="182"/>
      <c r="J54" s="182"/>
      <c r="K54" s="182"/>
      <c r="L54" s="182"/>
      <c r="M54" s="182"/>
      <c r="N54" s="182"/>
      <c r="O54" s="182"/>
      <c r="P54" s="182"/>
      <c r="Q54" s="56"/>
      <c r="R54" s="57"/>
      <c r="X54" s="161"/>
      <c r="Y54" s="161"/>
      <c r="Z54" s="161"/>
      <c r="AA54" s="161"/>
      <c r="AB54" s="161"/>
      <c r="AC54" s="161"/>
      <c r="AD54" s="161"/>
      <c r="AE54" s="54"/>
      <c r="AF54" s="54"/>
      <c r="AG54" s="54"/>
      <c r="AH54" s="54"/>
      <c r="AI54" s="54"/>
      <c r="AJ54" s="54"/>
      <c r="AK54" s="54"/>
    </row>
    <row r="55" spans="1:37" x14ac:dyDescent="0.2">
      <c r="A55" s="55"/>
      <c r="B55" s="56"/>
      <c r="C55" s="56"/>
      <c r="D55" s="181"/>
      <c r="E55" s="182"/>
      <c r="F55" s="182"/>
      <c r="G55" s="182"/>
      <c r="H55" s="182"/>
      <c r="I55" s="182"/>
      <c r="J55" s="182"/>
      <c r="K55" s="182"/>
      <c r="L55" s="182"/>
      <c r="M55" s="182"/>
      <c r="N55" s="182"/>
      <c r="O55" s="182"/>
      <c r="P55" s="182"/>
      <c r="Q55" s="56"/>
      <c r="R55" s="57"/>
      <c r="X55" s="161"/>
    </row>
    <row r="56" spans="1:37" ht="19" thickBot="1" x14ac:dyDescent="0.25">
      <c r="A56" s="184"/>
      <c r="B56" s="185"/>
      <c r="C56" s="185"/>
      <c r="D56" s="186"/>
      <c r="E56" s="187"/>
      <c r="F56" s="187"/>
      <c r="G56" s="187"/>
      <c r="H56" s="187"/>
      <c r="I56" s="187"/>
      <c r="J56" s="187"/>
      <c r="K56" s="187"/>
      <c r="L56" s="187"/>
      <c r="M56" s="187"/>
      <c r="N56" s="187"/>
      <c r="O56" s="187"/>
      <c r="P56" s="187"/>
      <c r="Q56" s="185"/>
      <c r="R56" s="188"/>
      <c r="X56" s="161"/>
    </row>
    <row r="59" spans="1:37" x14ac:dyDescent="0.2">
      <c r="A59" s="54"/>
      <c r="B59" s="54"/>
      <c r="C59" s="54"/>
      <c r="D59" s="189"/>
      <c r="E59" s="54"/>
      <c r="F59" s="54"/>
      <c r="G59" s="54"/>
      <c r="H59" s="54"/>
      <c r="I59" s="54"/>
      <c r="J59" s="54"/>
      <c r="K59" s="54"/>
      <c r="L59" s="54"/>
      <c r="M59" s="54"/>
      <c r="N59" s="54"/>
      <c r="O59" s="54"/>
      <c r="P59" s="54"/>
      <c r="Q59" s="54"/>
      <c r="R59" s="54"/>
    </row>
    <row r="60" spans="1:37" x14ac:dyDescent="0.2">
      <c r="A60" s="54"/>
      <c r="B60" s="54"/>
      <c r="C60" s="54"/>
      <c r="D60" s="54"/>
      <c r="E60" s="54"/>
      <c r="F60" s="54"/>
      <c r="G60" s="54"/>
      <c r="H60" s="54"/>
      <c r="I60" s="54"/>
      <c r="J60" s="54"/>
      <c r="K60" s="54"/>
      <c r="L60" s="54"/>
      <c r="M60" s="54"/>
      <c r="N60" s="54"/>
      <c r="O60" s="54"/>
      <c r="P60" s="54"/>
      <c r="Q60" s="54"/>
      <c r="R60" s="54"/>
    </row>
    <row r="61" spans="1:37" x14ac:dyDescent="0.2">
      <c r="A61" s="54"/>
      <c r="B61" s="54"/>
      <c r="C61" s="54"/>
      <c r="D61" s="54"/>
      <c r="E61" s="54"/>
      <c r="F61" s="54"/>
      <c r="G61" s="54"/>
      <c r="H61" s="54"/>
      <c r="I61" s="54"/>
      <c r="J61" s="54"/>
      <c r="K61" s="54"/>
      <c r="L61" s="54"/>
      <c r="M61" s="54"/>
      <c r="N61" s="54"/>
      <c r="O61" s="54"/>
      <c r="P61" s="54"/>
      <c r="Q61" s="54"/>
      <c r="R61" s="54"/>
    </row>
    <row r="62" spans="1:37" x14ac:dyDescent="0.2">
      <c r="A62" s="54"/>
      <c r="B62" s="54"/>
      <c r="C62" s="54"/>
      <c r="D62" s="54"/>
      <c r="E62" s="54"/>
      <c r="F62" s="54"/>
      <c r="G62" s="54"/>
      <c r="H62" s="54"/>
      <c r="I62" s="54"/>
      <c r="J62" s="54"/>
      <c r="K62" s="54"/>
      <c r="L62" s="54"/>
      <c r="M62" s="54"/>
      <c r="N62" s="54"/>
      <c r="O62" s="54"/>
      <c r="P62" s="54"/>
      <c r="Q62" s="54"/>
      <c r="R62" s="54"/>
    </row>
    <row r="63" spans="1:37" x14ac:dyDescent="0.2">
      <c r="A63" s="54"/>
      <c r="B63" s="54"/>
      <c r="C63" s="54"/>
      <c r="D63" s="54"/>
      <c r="E63" s="54"/>
      <c r="F63" s="54"/>
      <c r="G63" s="54"/>
      <c r="H63" s="54"/>
      <c r="I63" s="54"/>
      <c r="J63" s="54"/>
      <c r="K63" s="54"/>
      <c r="L63" s="54"/>
      <c r="M63" s="54"/>
      <c r="N63" s="54"/>
      <c r="O63" s="54"/>
      <c r="P63" s="54"/>
      <c r="Q63" s="54"/>
      <c r="R63" s="54"/>
    </row>
    <row r="64" spans="1:37" ht="18.75" customHeight="1" x14ac:dyDescent="0.2">
      <c r="A64" s="54"/>
      <c r="B64" s="54"/>
      <c r="C64" s="54"/>
      <c r="D64" s="54"/>
      <c r="E64" s="54"/>
      <c r="F64" s="54"/>
      <c r="G64" s="54"/>
      <c r="H64" s="54"/>
      <c r="I64" s="54"/>
      <c r="J64" s="54"/>
      <c r="K64" s="54"/>
      <c r="L64" s="54"/>
      <c r="M64" s="54"/>
      <c r="N64" s="54"/>
      <c r="O64" s="54"/>
      <c r="P64" s="54"/>
      <c r="Q64" s="54"/>
      <c r="R64" s="54"/>
    </row>
    <row r="65" spans="1:23" x14ac:dyDescent="0.2">
      <c r="A65" s="54"/>
      <c r="B65" s="54"/>
      <c r="C65" s="54"/>
      <c r="D65" s="54"/>
      <c r="E65" s="54"/>
      <c r="F65" s="54"/>
      <c r="G65" s="54"/>
      <c r="H65" s="54"/>
      <c r="I65" s="54"/>
      <c r="J65" s="54"/>
      <c r="K65" s="54"/>
      <c r="L65" s="54"/>
      <c r="M65" s="54"/>
      <c r="N65" s="54"/>
      <c r="O65" s="54"/>
      <c r="P65" s="54"/>
      <c r="Q65" s="54"/>
      <c r="R65" s="54"/>
    </row>
    <row r="66" spans="1:23" ht="18.75" customHeight="1" x14ac:dyDescent="0.2">
      <c r="A66" s="54"/>
      <c r="B66" s="54"/>
      <c r="C66" s="54"/>
      <c r="D66" s="54"/>
      <c r="E66" s="54"/>
      <c r="F66" s="54"/>
      <c r="G66" s="54"/>
      <c r="H66" s="54"/>
      <c r="I66" s="54"/>
      <c r="J66" s="54"/>
      <c r="K66" s="54"/>
      <c r="L66" s="54"/>
      <c r="M66" s="54"/>
      <c r="N66" s="54"/>
      <c r="O66" s="54"/>
      <c r="P66" s="54"/>
      <c r="Q66" s="54"/>
      <c r="R66" s="54"/>
    </row>
    <row r="67" spans="1:23" x14ac:dyDescent="0.2">
      <c r="A67" s="54"/>
      <c r="B67" s="54"/>
      <c r="C67" s="54"/>
      <c r="D67" s="54"/>
      <c r="E67" s="54"/>
      <c r="F67" s="54"/>
      <c r="G67" s="54"/>
      <c r="H67" s="54"/>
      <c r="I67" s="54"/>
      <c r="J67" s="54"/>
      <c r="K67" s="54"/>
      <c r="L67" s="54"/>
      <c r="M67" s="54"/>
      <c r="N67" s="54"/>
      <c r="O67" s="54"/>
      <c r="P67" s="54"/>
      <c r="Q67" s="54"/>
      <c r="R67" s="54"/>
    </row>
    <row r="68" spans="1:23" x14ac:dyDescent="0.2">
      <c r="A68" s="54"/>
      <c r="B68" s="54"/>
      <c r="C68" s="54"/>
      <c r="D68" s="54"/>
      <c r="E68" s="54"/>
      <c r="F68" s="54"/>
      <c r="G68" s="54"/>
      <c r="H68" s="54"/>
      <c r="I68" s="54"/>
      <c r="J68" s="54"/>
      <c r="K68" s="54"/>
      <c r="L68" s="54"/>
      <c r="M68" s="54"/>
      <c r="N68" s="54"/>
      <c r="O68" s="54"/>
      <c r="P68" s="54"/>
      <c r="Q68" s="54"/>
      <c r="R68" s="54"/>
    </row>
    <row r="69" spans="1:23" x14ac:dyDescent="0.2">
      <c r="A69" s="54"/>
      <c r="B69" s="54"/>
      <c r="C69" s="54"/>
      <c r="D69" s="54"/>
      <c r="E69" s="54"/>
      <c r="F69" s="54"/>
      <c r="G69" s="54"/>
      <c r="H69" s="54"/>
      <c r="I69" s="54"/>
      <c r="J69" s="54"/>
      <c r="K69" s="54"/>
      <c r="L69" s="54"/>
      <c r="M69" s="54"/>
      <c r="N69" s="54"/>
      <c r="O69" s="54"/>
      <c r="P69" s="54"/>
      <c r="Q69" s="54"/>
      <c r="R69" s="54"/>
    </row>
    <row r="70" spans="1:23" x14ac:dyDescent="0.2">
      <c r="A70" s="54"/>
      <c r="B70" s="54"/>
      <c r="C70" s="54"/>
      <c r="D70" s="54"/>
      <c r="E70" s="54"/>
      <c r="F70" s="54"/>
      <c r="G70" s="54"/>
      <c r="H70" s="54"/>
      <c r="I70" s="54"/>
      <c r="J70" s="54"/>
      <c r="K70" s="54"/>
      <c r="L70" s="54"/>
      <c r="M70" s="54"/>
      <c r="N70" s="54"/>
      <c r="O70" s="54"/>
      <c r="P70" s="54"/>
      <c r="Q70" s="54"/>
      <c r="R70" s="54"/>
    </row>
    <row r="71" spans="1:23" x14ac:dyDescent="0.2">
      <c r="A71" s="54"/>
      <c r="B71" s="54"/>
      <c r="C71" s="54"/>
      <c r="D71" s="54"/>
      <c r="E71" s="54"/>
      <c r="F71" s="54"/>
      <c r="G71" s="54"/>
      <c r="H71" s="54"/>
      <c r="I71" s="54"/>
      <c r="J71" s="54"/>
      <c r="K71" s="54"/>
      <c r="L71" s="54"/>
      <c r="M71" s="54"/>
      <c r="N71" s="54"/>
      <c r="O71" s="54"/>
      <c r="P71" s="54"/>
      <c r="Q71" s="54"/>
      <c r="R71" s="54"/>
    </row>
    <row r="72" spans="1:23" x14ac:dyDescent="0.2">
      <c r="A72" s="54"/>
      <c r="B72" s="54"/>
      <c r="C72" s="54"/>
      <c r="D72" s="54"/>
      <c r="E72" s="54"/>
      <c r="F72" s="54"/>
      <c r="G72" s="54"/>
      <c r="H72" s="54"/>
      <c r="I72" s="54"/>
      <c r="J72" s="54"/>
      <c r="K72" s="54"/>
      <c r="L72" s="54"/>
      <c r="M72" s="54"/>
      <c r="N72" s="54"/>
      <c r="O72" s="54"/>
      <c r="P72" s="54"/>
      <c r="Q72" s="54"/>
      <c r="R72" s="54"/>
      <c r="S72" s="54"/>
      <c r="T72" s="54"/>
      <c r="U72" s="54"/>
      <c r="V72" s="54"/>
      <c r="W72" s="54"/>
    </row>
    <row r="73" spans="1:23" x14ac:dyDescent="0.2">
      <c r="A73" s="54"/>
      <c r="B73" s="54"/>
      <c r="C73" s="54"/>
      <c r="D73" s="54"/>
      <c r="E73" s="54"/>
      <c r="F73" s="54"/>
      <c r="G73" s="54"/>
      <c r="H73" s="54"/>
      <c r="I73" s="54"/>
      <c r="J73" s="54"/>
      <c r="K73" s="54"/>
      <c r="L73" s="54"/>
      <c r="M73" s="54"/>
      <c r="N73" s="54"/>
      <c r="O73" s="54"/>
      <c r="P73" s="54"/>
      <c r="Q73" s="54"/>
      <c r="R73" s="54"/>
      <c r="S73" s="54"/>
      <c r="T73" s="54"/>
      <c r="U73" s="54"/>
      <c r="V73" s="54"/>
      <c r="W73" s="54"/>
    </row>
    <row r="74" spans="1:23" x14ac:dyDescent="0.2">
      <c r="S74" s="54"/>
      <c r="T74" s="54"/>
      <c r="U74" s="54"/>
      <c r="V74" s="54"/>
      <c r="W74" s="54"/>
    </row>
    <row r="75" spans="1:23" x14ac:dyDescent="0.2">
      <c r="S75" s="54"/>
      <c r="T75" s="54"/>
      <c r="U75" s="54"/>
      <c r="V75" s="54"/>
      <c r="W75" s="54"/>
    </row>
    <row r="76" spans="1:23" x14ac:dyDescent="0.2">
      <c r="S76" s="54"/>
      <c r="T76" s="54"/>
      <c r="U76" s="54"/>
      <c r="V76" s="54"/>
      <c r="W76" s="54"/>
    </row>
    <row r="77" spans="1:23" x14ac:dyDescent="0.2">
      <c r="S77" s="54"/>
      <c r="T77" s="54"/>
      <c r="U77" s="54"/>
      <c r="V77" s="54"/>
      <c r="W77" s="54"/>
    </row>
    <row r="78" spans="1:23" x14ac:dyDescent="0.2">
      <c r="S78" s="54"/>
      <c r="T78" s="54"/>
      <c r="U78" s="54"/>
      <c r="V78" s="54"/>
      <c r="W78" s="54"/>
    </row>
    <row r="79" spans="1:23" x14ac:dyDescent="0.2">
      <c r="S79" s="54"/>
      <c r="T79" s="54"/>
      <c r="U79" s="54"/>
      <c r="V79" s="54"/>
      <c r="W79" s="54"/>
    </row>
    <row r="80" spans="1:23" x14ac:dyDescent="0.2">
      <c r="S80" s="54"/>
      <c r="T80" s="54"/>
      <c r="U80" s="54"/>
      <c r="V80" s="54"/>
      <c r="W80" s="54"/>
    </row>
    <row r="81" spans="19:23" x14ac:dyDescent="0.2">
      <c r="S81" s="54"/>
      <c r="T81" s="54"/>
      <c r="U81" s="54"/>
      <c r="V81" s="54"/>
      <c r="W81" s="54"/>
    </row>
    <row r="82" spans="19:23" x14ac:dyDescent="0.2">
      <c r="S82" s="54"/>
      <c r="T82" s="54"/>
      <c r="U82" s="54"/>
      <c r="V82" s="54"/>
      <c r="W82" s="54"/>
    </row>
    <row r="83" spans="19:23" x14ac:dyDescent="0.2">
      <c r="S83" s="54"/>
      <c r="T83" s="54"/>
      <c r="U83" s="54"/>
      <c r="V83" s="54"/>
      <c r="W83" s="54"/>
    </row>
    <row r="84" spans="19:23" x14ac:dyDescent="0.2">
      <c r="S84" s="54"/>
      <c r="T84" s="54"/>
      <c r="U84" s="54"/>
      <c r="V84" s="54"/>
      <c r="W84" s="54"/>
    </row>
    <row r="85" spans="19:23" x14ac:dyDescent="0.2">
      <c r="S85" s="54"/>
      <c r="T85" s="54"/>
      <c r="U85" s="54"/>
      <c r="V85" s="54"/>
      <c r="W85" s="54"/>
    </row>
    <row r="86" spans="19:23" x14ac:dyDescent="0.2">
      <c r="S86" s="54"/>
      <c r="T86" s="54"/>
      <c r="U86" s="54"/>
      <c r="V86" s="54"/>
      <c r="W86" s="54"/>
    </row>
  </sheetData>
  <sheetProtection algorithmName="SHA-512" hashValue="S6gNUJya7NymRjI9ROYdnk9p0OqKYNEdvN5/rYHCrko5yD87WpQUqDQ/EEAXgTXRVnkNa8PDZAHVIBYLo9SaBw==" saltValue="rPuAnwgA+zn4AJG4OpS7dQ==" spinCount="100000" sheet="1" objects="1" scenarios="1"/>
  <mergeCells count="8">
    <mergeCell ref="P24:Q24"/>
    <mergeCell ref="AC4:AC5"/>
    <mergeCell ref="AD4:AD5"/>
    <mergeCell ref="X3:X5"/>
    <mergeCell ref="Y3:Y5"/>
    <mergeCell ref="Z3:Z5"/>
    <mergeCell ref="AA4:AA5"/>
    <mergeCell ref="AB4:AB5"/>
  </mergeCells>
  <dataValidations count="7">
    <dataValidation type="whole" operator="greaterThanOrEqual" allowBlank="1" showInputMessage="1" showErrorMessage="1" sqref="J18 M18 I46 I43 D14 D20 J38:P38" xr:uid="{00000000-0002-0000-0A00-000001000000}">
      <formula1>0</formula1>
    </dataValidation>
    <dataValidation type="whole" allowBlank="1" showInputMessage="1" showErrorMessage="1" error="Let op, de afname in je FOR moet een positief bedrag zijn en mag niet hoger zijn dan het bedrag in cel H19, namelijk de waarde van je FOR aan het begin van het jaar. " prompt="voer in als een positief getal" sqref="D16" xr:uid="{E06BE6DD-CC35-4003-AE86-08C4351782D6}">
      <formula1>0</formula1>
      <formula2>#REF!</formula2>
    </dataValidation>
    <dataValidation type="whole" allowBlank="1" showInputMessage="1" showErrorMessage="1" error="Let op, de afname in je FOR moet een positief bedrag zijn en mag niet hoger zijn dan het bedrag in cel G37, namelijk de waarde van je FOR aan het begin van het jaar. " prompt="voer in als een positief getal" sqref="D15" xr:uid="{4BAE9CBB-8A40-4C4F-81A9-23E43BAC6F8E}">
      <formula1>0</formula1>
      <formula2>#REF!</formula2>
    </dataValidation>
    <dataValidation type="list" allowBlank="1" showInputMessage="1" showErrorMessage="1" sqref="M16" xr:uid="{24D126C6-3CC6-46AA-AC42-C1FF3E2B8247}">
      <formula1>$Y$13:$Y$14</formula1>
    </dataValidation>
    <dataValidation type="whole" allowBlank="1" showInputMessage="1" showErrorMessage="1" error="Let op, de afname in je FOR moet een positief bedrag zijn en mag niet hoger zijn dan het bedrag in cel I47, namelijk de waarde van je FOR aan het begin van het jaar. " prompt="voer in als een positief getal" sqref="M20" xr:uid="{0AB42203-30AF-4F57-AD99-5D4CE543A408}">
      <formula1>0</formula1>
      <formula2>O20</formula2>
    </dataValidation>
    <dataValidation type="whole" allowBlank="1" showInputMessage="1" showErrorMessage="1" error="Let op, de afname in je FOR moet een positief bedrag zijn en mag niet hoger zijn dan het bedrag in cel I43, namelijk de waarde van je FOR aan het begin van het jaar. " prompt="voer in als een positief getal" sqref="M19" xr:uid="{F1530947-D373-4DB5-AF37-8ED9345AA583}">
      <formula1>0</formula1>
      <formula2>I43</formula2>
    </dataValidation>
    <dataValidation type="whole" allowBlank="1" showInputMessage="1" showErrorMessage="1" error="Let op, je lijfrentestorting moet een positief bedrag zijn en mag niet hoger zijn dan het bedrag in cel M28, &quot;de maximaal toegelaten lijfrentestorting&quot;. " prompt="voer in als een positief getal" sqref="M30" xr:uid="{4BE0B220-9CBF-4259-990D-493C31BC0893}">
      <formula1>0</formula1>
      <formula2>M28</formula2>
    </dataValidation>
  </dataValidations>
  <hyperlinks>
    <hyperlink ref="E50" r:id="rId1" xr:uid="{89ACAEEB-E454-46ED-9A31-7CC8D305475E}"/>
  </hyperlinks>
  <pageMargins left="0.79000000000000015" right="0.79000000000000015" top="0.98" bottom="0.98" header="0.59" footer="0.59"/>
  <pageSetup paperSize="9" scale="25" orientation="landscape" horizontalDpi="4294967292" verticalDpi="4294967292" r:id="rId2"/>
  <headerFooter>
    <oddHeader>&amp;L&amp;"Calibri,Regular"&amp;K000000&amp;G&amp;C&amp;"Calibri,Regular"&amp;K000000Berekening Jaar- en Reserveringsuimte &amp;A</oddHeader>
    <oddFooter>&amp;L&amp;"Calibri,Bold"&amp;K000000 Persoonlijk en vertrouwelijk&amp;C&amp;"Calibri,Regular"&amp;K000000Ingevuld op: &amp;D&amp;R&amp;"Calibri,Regular"&amp;K000000Page &amp;P</oddFooter>
  </headerFooter>
  <drawing r:id="rId3"/>
  <legacy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83FBF5180E2F44BB8C45EAA0D23A6C" ma:contentTypeVersion="16" ma:contentTypeDescription="Een nieuw document maken." ma:contentTypeScope="" ma:versionID="1870ba7a976b8fec3137fb8badf790be">
  <xsd:schema xmlns:xsd="http://www.w3.org/2001/XMLSchema" xmlns:xs="http://www.w3.org/2001/XMLSchema" xmlns:p="http://schemas.microsoft.com/office/2006/metadata/properties" xmlns:ns2="dc7af7a0-b6cc-4880-8b5a-5e2c71e7f4a2" xmlns:ns3="e3d9e1bc-0d5a-4730-afa4-786caee43e7f" targetNamespace="http://schemas.microsoft.com/office/2006/metadata/properties" ma:root="true" ma:fieldsID="9f30e8b0faf40baab58d86aa937d83dd" ns2:_="" ns3:_="">
    <xsd:import namespace="dc7af7a0-b6cc-4880-8b5a-5e2c71e7f4a2"/>
    <xsd:import namespace="e3d9e1bc-0d5a-4730-afa4-786caee43e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af7a0-b6cc-4880-8b5a-5e2c71e7f4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f2c9ecf1-593e-466b-bd8b-33dcc060ccd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d9e1bc-0d5a-4730-afa4-786caee43e7f"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5736b766-b3ad-48d4-8834-be34b87e61ac}" ma:internalName="TaxCatchAll" ma:showField="CatchAllData" ma:web="e3d9e1bc-0d5a-4730-afa4-786caee43e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441DB2-9A5A-4BB2-9EA2-D837537B8922}"/>
</file>

<file path=customXml/itemProps2.xml><?xml version="1.0" encoding="utf-8"?>
<ds:datastoreItem xmlns:ds="http://schemas.openxmlformats.org/officeDocument/2006/customXml" ds:itemID="{65DBC070-29B1-425E-B2F0-8CC5AEEA2A73}"/>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2023</vt:lpstr>
      <vt:lpstr>2022</vt:lpstr>
      <vt:lpstr>2021</vt:lpstr>
      <vt:lpstr>2020</vt:lpstr>
      <vt:lpstr>2019</vt:lpstr>
      <vt:lpstr>2018</vt:lpstr>
      <vt:lpstr>2017</vt:lpstr>
      <vt:lpstr>2016</vt:lpstr>
      <vt:lpstr>2023_KORT</vt:lpstr>
      <vt:lpstr>gegevens</vt:lpstr>
      <vt:lpstr>Geboortedatum</vt:lpstr>
      <vt:lpstr>GeboortedatumSV</vt:lpstr>
      <vt:lpstr>'2016'!Print_Area</vt:lpstr>
      <vt:lpstr>'2017'!Print_Area</vt:lpstr>
      <vt:lpstr>'2018'!Print_Area</vt:lpstr>
      <vt:lpstr>'2019'!Print_Area</vt:lpstr>
      <vt:lpstr>'2020'!Print_Area</vt:lpstr>
      <vt:lpstr>'2021'!Print_Area</vt:lpstr>
      <vt:lpstr>'2022'!Print_Area</vt:lpstr>
      <vt:lpstr>'2023'!Print_Area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Jakobsen</dc:creator>
  <cp:keywords/>
  <dc:description/>
  <cp:lastModifiedBy>Emiel van Dijk</cp:lastModifiedBy>
  <cp:lastPrinted>2015-08-28T14:40:50Z</cp:lastPrinted>
  <dcterms:created xsi:type="dcterms:W3CDTF">2015-03-07T16:02:48Z</dcterms:created>
  <dcterms:modified xsi:type="dcterms:W3CDTF">2023-01-10T16:02:10Z</dcterms:modified>
  <cp:category/>
</cp:coreProperties>
</file>